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AML\Dropbox\INFORME 2017\definitivos 2017\"/>
    </mc:Choice>
  </mc:AlternateContent>
  <bookViews>
    <workbookView xWindow="0" yWindow="7200" windowWidth="19200" windowHeight="7035"/>
  </bookViews>
  <sheets>
    <sheet name="Home" sheetId="13" r:id="rId1"/>
    <sheet name="Avance" sheetId="8" r:id="rId2"/>
    <sheet name="Docencia" sheetId="1" r:id="rId3"/>
    <sheet name="ICI" sheetId="4" r:id="rId4"/>
    <sheet name="PDC" sheetId="11" r:id="rId5"/>
    <sheet name="SVS" sheetId="10" r:id="rId6"/>
    <sheet name="AI" sheetId="9"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A">#REF!</definedName>
    <definedName name="\B">#REF!</definedName>
    <definedName name="\C">#REF!</definedName>
    <definedName name="\D">#REF!</definedName>
    <definedName name="\i">#REF!</definedName>
    <definedName name="\m">#REF!</definedName>
    <definedName name="\n">#REF!</definedName>
    <definedName name="\p">#REF!</definedName>
    <definedName name="\r">#REF!</definedName>
    <definedName name="\s">#REF!</definedName>
    <definedName name="\w">[1]PMI!#REF!</definedName>
    <definedName name="\z">#N/A</definedName>
    <definedName name="____bcs1">#REF!</definedName>
    <definedName name="____dgo1">#REF!</definedName>
    <definedName name="____dgo2">#REF!</definedName>
    <definedName name="____gro1">#REF!</definedName>
    <definedName name="____gro2">#REF!</definedName>
    <definedName name="____gto1">#REF!</definedName>
    <definedName name="____gto2">#REF!</definedName>
    <definedName name="____hgo1">#REF!</definedName>
    <definedName name="____hgo2">#REF!</definedName>
    <definedName name="____jal2">#REF!</definedName>
    <definedName name="____mex1">#REF!</definedName>
    <definedName name="____mex2">#REF!</definedName>
    <definedName name="____mor1">#REF!</definedName>
    <definedName name="____mor2">#REF!</definedName>
    <definedName name="____nay1">#REF!</definedName>
    <definedName name="____nay2">#REF!</definedName>
    <definedName name="____oax1">#REF!</definedName>
    <definedName name="____oax2">#REF!</definedName>
    <definedName name="____pue1">#REF!</definedName>
    <definedName name="____pue2">#REF!</definedName>
    <definedName name="____qro1">#REF!</definedName>
    <definedName name="____qro2">#REF!</definedName>
    <definedName name="____rmc1">#REF!</definedName>
    <definedName name="____sin1">#REF!</definedName>
    <definedName name="____sin2">#REF!</definedName>
    <definedName name="____slp1">#REF!</definedName>
    <definedName name="____slp2">#REF!</definedName>
    <definedName name="____son1">#REF!</definedName>
    <definedName name="____son2">#REF!</definedName>
    <definedName name="____tab1">#REF!</definedName>
    <definedName name="____tab2">#REF!</definedName>
    <definedName name="____tam1">#REF!</definedName>
    <definedName name="____tam2">#REF!</definedName>
    <definedName name="____ver1">#REF!</definedName>
    <definedName name="____ver2">#REF!</definedName>
    <definedName name="___ags1">#REF!</definedName>
    <definedName name="___ags2">#REF!</definedName>
    <definedName name="___bcn1">#REF!</definedName>
    <definedName name="___bcn2">#REF!</definedName>
    <definedName name="___bcs1">#REF!</definedName>
    <definedName name="___bcs2">#REF!</definedName>
    <definedName name="___col1">#REF!</definedName>
    <definedName name="___col2">#REF!</definedName>
    <definedName name="___dgo1">#REF!</definedName>
    <definedName name="___dgo2">#REF!</definedName>
    <definedName name="___gro1">#REF!</definedName>
    <definedName name="___gro2">#REF!</definedName>
    <definedName name="___gto1">#REF!</definedName>
    <definedName name="___gto2">#REF!</definedName>
    <definedName name="___hgo1">#REF!</definedName>
    <definedName name="___hgo2">#REF!</definedName>
    <definedName name="___jal1">#REF!</definedName>
    <definedName name="___jal2">#REF!</definedName>
    <definedName name="___mex1">#REF!</definedName>
    <definedName name="___mex2">#REF!</definedName>
    <definedName name="___mor1">#REF!</definedName>
    <definedName name="___mor2">#REF!</definedName>
    <definedName name="___nay1">#REF!</definedName>
    <definedName name="___nay2">#REF!</definedName>
    <definedName name="___oax1">#REF!</definedName>
    <definedName name="___oax2">#REF!</definedName>
    <definedName name="___pue1">#REF!</definedName>
    <definedName name="___pue2">#REF!</definedName>
    <definedName name="___qro1">#REF!</definedName>
    <definedName name="___qro2">#REF!</definedName>
    <definedName name="___rmc1">#REF!</definedName>
    <definedName name="___sin1">#REF!</definedName>
    <definedName name="___sin2">#REF!</definedName>
    <definedName name="___slp1">#REF!</definedName>
    <definedName name="___slp2">#REF!</definedName>
    <definedName name="___son1">#REF!</definedName>
    <definedName name="___son2">#REF!</definedName>
    <definedName name="___tab1">#REF!</definedName>
    <definedName name="___tab2">#REF!</definedName>
    <definedName name="___tam1">#REF!</definedName>
    <definedName name="___tam2">#REF!</definedName>
    <definedName name="___ver1">#REF!</definedName>
    <definedName name="___ver2">#REF!</definedName>
    <definedName name="__123Graph_A" hidden="1">'[2]TAB DCENTE CETI 2001'!#REF!</definedName>
    <definedName name="__123Graph_C" hidden="1">[3]PLAZASXI!#REF!</definedName>
    <definedName name="__123Graph_D" hidden="1">[3]PLAZASXI!#REF!</definedName>
    <definedName name="__123Graph_E" hidden="1">[3]PLAZASXI!#REF!</definedName>
    <definedName name="__123Graph_F" hidden="1">[3]PLAZASXI!#REF!</definedName>
    <definedName name="__123Graph_X" hidden="1">'[2]TAB DCENTE CETI 2001'!#REF!</definedName>
    <definedName name="__ags1">#REF!</definedName>
    <definedName name="__ags2">#REF!</definedName>
    <definedName name="__bcn1">#REF!</definedName>
    <definedName name="__bcn2">#REF!</definedName>
    <definedName name="__bcs1">#REF!</definedName>
    <definedName name="__bcs2">#REF!</definedName>
    <definedName name="__col1">#REF!</definedName>
    <definedName name="__col2">#REF!</definedName>
    <definedName name="__dgo1">#REF!</definedName>
    <definedName name="__dgo2">#REF!</definedName>
    <definedName name="__gro1">#REF!</definedName>
    <definedName name="__gro2">#REF!</definedName>
    <definedName name="__gto1">#REF!</definedName>
    <definedName name="__gto2">#REF!</definedName>
    <definedName name="__hgo1">#REF!</definedName>
    <definedName name="__hgo2">#REF!</definedName>
    <definedName name="__jal1">#REF!</definedName>
    <definedName name="__jal2">#REF!</definedName>
    <definedName name="__mex1">#REF!</definedName>
    <definedName name="__mex2">#REF!</definedName>
    <definedName name="__mor1">#REF!</definedName>
    <definedName name="__mor2">#REF!</definedName>
    <definedName name="__nay1">#REF!</definedName>
    <definedName name="__nay2">#REF!</definedName>
    <definedName name="__oax1">#REF!</definedName>
    <definedName name="__oax2">#REF!</definedName>
    <definedName name="__pue1">#REF!</definedName>
    <definedName name="__pue2">#REF!</definedName>
    <definedName name="__qro1">#REF!</definedName>
    <definedName name="__qro2">#REF!</definedName>
    <definedName name="__rmc1">#REF!</definedName>
    <definedName name="__sin1">#REF!</definedName>
    <definedName name="__sin2">#REF!</definedName>
    <definedName name="__slp1">#REF!</definedName>
    <definedName name="__slp2">#REF!</definedName>
    <definedName name="__son1">#REF!</definedName>
    <definedName name="__son2">#REF!</definedName>
    <definedName name="__tab1">#REF!</definedName>
    <definedName name="__tab2">#REF!</definedName>
    <definedName name="__tam1">#REF!</definedName>
    <definedName name="__tam2">#REF!</definedName>
    <definedName name="__ver1">#REF!</definedName>
    <definedName name="__ver2">#REF!</definedName>
    <definedName name="_1">#REF!</definedName>
    <definedName name="_ags1">#REF!</definedName>
    <definedName name="_ags2">#REF!</definedName>
    <definedName name="_bcn1">#REF!</definedName>
    <definedName name="_bcn2">#REF!</definedName>
    <definedName name="_bcs1">#REF!</definedName>
    <definedName name="_bcs2">#REF!</definedName>
    <definedName name="_col1">#REF!</definedName>
    <definedName name="_col2">#REF!</definedName>
    <definedName name="_dgo1">#REF!</definedName>
    <definedName name="_dgo2">#REF!</definedName>
    <definedName name="_Fill" hidden="1">#REF!</definedName>
    <definedName name="_xlnm._FilterDatabase" localSheetId="6" hidden="1">AI!$B$13:$I$125</definedName>
    <definedName name="_xlnm._FilterDatabase" localSheetId="1" hidden="1">Avance!$A$1:$A$52</definedName>
    <definedName name="_xlnm._FilterDatabase" localSheetId="2" hidden="1">Docencia!$A$16:$I$128</definedName>
    <definedName name="_xlnm._FilterDatabase" localSheetId="3" hidden="1">ICI!$A$15:$I$106</definedName>
    <definedName name="_xlnm._FilterDatabase" localSheetId="4" hidden="1">PDC!$A$14:$I$97</definedName>
    <definedName name="_xlnm._FilterDatabase" localSheetId="5" hidden="1">SVS!$B$12:$J$74</definedName>
    <definedName name="_gro1">#REF!</definedName>
    <definedName name="_gro2">#REF!</definedName>
    <definedName name="_gto1">#REF!</definedName>
    <definedName name="_gto2">#REF!</definedName>
    <definedName name="_hgo1">#REF!</definedName>
    <definedName name="_hgo2">#REF!</definedName>
    <definedName name="_jal1">#REF!</definedName>
    <definedName name="_jal2">#REF!</definedName>
    <definedName name="_Key1" hidden="1">[2]DIRECTIVO!#REF!</definedName>
    <definedName name="_mex1">#REF!</definedName>
    <definedName name="_mex2">#REF!</definedName>
    <definedName name="_mor1">#REF!</definedName>
    <definedName name="_mor2">#REF!</definedName>
    <definedName name="_nay1">#REF!</definedName>
    <definedName name="_nay2">#REF!</definedName>
    <definedName name="_oax1">#REF!</definedName>
    <definedName name="_oax2">#REF!</definedName>
    <definedName name="_Order1" hidden="1">0</definedName>
    <definedName name="_pue1">#REF!</definedName>
    <definedName name="_pue2">#REF!</definedName>
    <definedName name="_qro1">#REF!</definedName>
    <definedName name="_qro2">#REF!</definedName>
    <definedName name="_QRO96">'[4]32CCG94'!#REF!</definedName>
    <definedName name="_rmc1">#REF!</definedName>
    <definedName name="_sin1">#REF!</definedName>
    <definedName name="_sin2">#REF!</definedName>
    <definedName name="_slp1">#REF!</definedName>
    <definedName name="_slp2">#REF!</definedName>
    <definedName name="_son1">#REF!</definedName>
    <definedName name="_son2">#REF!</definedName>
    <definedName name="_Sort" hidden="1">#REF!</definedName>
    <definedName name="_tab1">#REF!</definedName>
    <definedName name="_tab2">#REF!</definedName>
    <definedName name="_tam1">#REF!</definedName>
    <definedName name="_tam2">#REF!</definedName>
    <definedName name="_ver1">#REF!</definedName>
    <definedName name="_ver2">#REF!</definedName>
    <definedName name="A">'[4]32CCG94'!#REF!</definedName>
    <definedName name="A_impresion_IM">#REF!</definedName>
    <definedName name="A_impresión_IM">'[5]32CCG94'!#REF!</definedName>
    <definedName name="aa">#REF!</definedName>
    <definedName name="admvo.plantilla">#REF!</definedName>
    <definedName name="ADMVO_A">#REF!</definedName>
    <definedName name="AGUIN_Y_P.V.">#REF!</definedName>
    <definedName name="AÑOFIRMA">#REF!</definedName>
    <definedName name="apolo">#REF!</definedName>
    <definedName name="Área">#REF!</definedName>
    <definedName name="AS_MON1">#REF!</definedName>
    <definedName name="AS_MON2">#REF!</definedName>
    <definedName name="AS_PAR1">#REF!</definedName>
    <definedName name="AS_PAR2">#REF!</definedName>
    <definedName name="AS_PLA1">#REF!</definedName>
    <definedName name="AS_PLA2">#REF!</definedName>
    <definedName name="ASAS">'[6]DOCENTES '!#REF!</definedName>
    <definedName name="ASASASA">'[7]32CCG94'!#REF!</definedName>
    <definedName name="ASS">'[4]32CCG94'!#REF!</definedName>
    <definedName name="B">'[5]32CCG94'!#REF!</definedName>
    <definedName name="BASE_ACTUAL">#REF!</definedName>
    <definedName name="BASE_INCREMENTO">#REF!</definedName>
    <definedName name="_xlnm.Database">#REF!</definedName>
    <definedName name="BBBBBBBBBBBBBBBB">'[8]32CCG94'!#REF!</definedName>
    <definedName name="BJ">'[9]32CCG94'!#REF!</definedName>
    <definedName name="camp1">#REF!</definedName>
    <definedName name="camp2">#REF!</definedName>
    <definedName name="categoria">'[6]DOCENTES '!#REF!</definedName>
    <definedName name="CATINST">'[10]MAT-CATINST-11'!$A$3:$D$114</definedName>
    <definedName name="CATINST25">'[10]MAT-CATINST-25'!$A$3:$C$89</definedName>
    <definedName name="CATINST33">'[10]MAT-CATINST-33'!$A$3:$C$101</definedName>
    <definedName name="cc" hidden="1">#REF!</definedName>
    <definedName name="CCCCCCCCCCCCC">'[8]32CCG94'!#REF!</definedName>
    <definedName name="CCCCCCCCCCCCCCCCCCCC">#REF!</definedName>
    <definedName name="cd">'[11]32CCG94'!#REF!</definedName>
    <definedName name="cero">#REF!</definedName>
    <definedName name="CETI">[12]Hoja1!$B$365:$J$372</definedName>
    <definedName name="CG">#REF!</definedName>
    <definedName name="chih1">#REF!</definedName>
    <definedName name="chih2">#REF!</definedName>
    <definedName name="chis1">#REF!</definedName>
    <definedName name="chis2">#REF!</definedName>
    <definedName name="CIEA">[12]Hoja1!$B$331:$J$342</definedName>
    <definedName name="CLASIFICACION">#REF!</definedName>
    <definedName name="coah1">#REF!</definedName>
    <definedName name="coah2">#REF!</definedName>
    <definedName name="COFAA">[12]Hoja1!$B$322:$J$327</definedName>
    <definedName name="CONALEP">[13]Hoja1!$B$346:$J$361</definedName>
    <definedName name="CRIS">#REF!</definedName>
    <definedName name="cuadro">[14]Ac02acV2!$A$1:$AY$1139</definedName>
    <definedName name="d">#REF!</definedName>
    <definedName name="d_f1">#REF!</definedName>
    <definedName name="d_f2">#REF!</definedName>
    <definedName name="dd">'[9]32CCG94'!#REF!</definedName>
    <definedName name="DEL">'[4]32CCG94'!#REF!</definedName>
    <definedName name="DEPARTAMENTO">#REF!</definedName>
    <definedName name="despadmvo">#REF!</definedName>
    <definedName name="despdoc">#REF!</definedName>
    <definedName name="didactico">#REF!</definedName>
    <definedName name="docentes">#REF!</definedName>
    <definedName name="dse">'[5]32CCG94'!#REF!</definedName>
    <definedName name="e">#REF!</definedName>
    <definedName name="eeeee">#REF!</definedName>
    <definedName name="estatuso">'[6]DOCENTES '!#REF!</definedName>
    <definedName name="ET">#REF!</definedName>
    <definedName name="ETZII">#REF!</definedName>
    <definedName name="ETZIII">#REF!</definedName>
    <definedName name="FRT">'[8]32CCG94'!#REF!</definedName>
    <definedName name="g">#REF!</definedName>
    <definedName name="GG" hidden="1">#REF!</definedName>
    <definedName name="GMM_MON1">#REF!</definedName>
    <definedName name="GMM_MON2">#REF!</definedName>
    <definedName name="GMM_MONCH">#REF!</definedName>
    <definedName name="GMM_MONDH">#REF!</definedName>
    <definedName name="GMM_MONT">#REF!</definedName>
    <definedName name="GMM_MONTH">#REF!</definedName>
    <definedName name="GMM_MONUH">#REF!</definedName>
    <definedName name="GMM_PART">#REF!</definedName>
    <definedName name="GMM_PLA1">#REF!</definedName>
    <definedName name="GMM_PLA2">#REF!</definedName>
    <definedName name="GMM_PLACH">#REF!</definedName>
    <definedName name="GMM_PLADH">#REF!</definedName>
    <definedName name="GMM_PLATH">#REF!</definedName>
    <definedName name="GMM_PLAUH">#REF!</definedName>
    <definedName name="GMM_TIT">#REF!</definedName>
    <definedName name="Honorarios">#REF!</definedName>
    <definedName name="i">'[15]PLANTILLA 99'!$F$2:$J$481</definedName>
    <definedName name="IIIIIIII">'[5]32CCG94'!#REF!</definedName>
    <definedName name="INC">#REF!</definedName>
    <definedName name="INCREMENTO">#REF!</definedName>
    <definedName name="INDA">[12]Hoja1!$B$396:$J$402</definedName>
    <definedName name="IOU">#REF!</definedName>
    <definedName name="IPN">[12]Hoja1!$B$11:$M$309</definedName>
    <definedName name="IPN_DIRECT">'[2]SUELDOS DOC'!$C$394:$F$424</definedName>
    <definedName name="JERARQUIA_PERSONAL">[16]CATALOGOS!$G$3:$G$10</definedName>
    <definedName name="jjj">'[9]32CCG94'!#REF!</definedName>
    <definedName name="JJJJY">'[5]32CCG94'!#REF!</definedName>
    <definedName name="JORGE">'[5]32CCG94'!#REF!</definedName>
    <definedName name="july">#REF!</definedName>
    <definedName name="JVS" hidden="1">#REF!</definedName>
    <definedName name="Letra">#REF!</definedName>
    <definedName name="LL">'[5]32CCG94'!#REF!</definedName>
    <definedName name="LM">'[4]32CCG94'!#REF!</definedName>
    <definedName name="LML">'[9]32CCG94'!#REF!</definedName>
    <definedName name="LOMO">'[8]32CCG94'!#REF!</definedName>
    <definedName name="LOPES">#REF!</definedName>
    <definedName name="matdidactico">#REF!</definedName>
    <definedName name="MENU">#REF!</definedName>
    <definedName name="mich1">#REF!</definedName>
    <definedName name="mich2">#REF!</definedName>
    <definedName name="MMMMMMM">#REF!</definedName>
    <definedName name="MMMMMMMMMMMMMMMMMM">#REF!</definedName>
    <definedName name="MUI">#REF!</definedName>
    <definedName name="n.l.1">#REF!</definedName>
    <definedName name="n.l.2">#REF!</definedName>
    <definedName name="nava">'[5]32CCG94'!#REF!</definedName>
    <definedName name="NMI">#REF!</definedName>
    <definedName name="NNNNNN">#REF!</definedName>
    <definedName name="ÑÑ">'[9]32CCG94'!#REF!</definedName>
    <definedName name="ÑÑÑÑÑÑÑÑÑÑÑ">'[5]32CCG94'!#REF!</definedName>
    <definedName name="ÑÑPO">'[8]32CCG94'!#REF!</definedName>
    <definedName name="ÑOP">'[8]32CCG94'!#REF!</definedName>
    <definedName name="o">'[2]PLANTILLA 99'!$F$2:$I$316</definedName>
    <definedName name="OOOOOOOOOOO">#REF!</definedName>
    <definedName name="P_AA">#REF!</definedName>
    <definedName name="P_AL">#REF!</definedName>
    <definedName name="P_AMD">#REF!</definedName>
    <definedName name="P_CESANTIA">#REF!</definedName>
    <definedName name="P_CSCES">#REF!</definedName>
    <definedName name="P_CSISSSTE">#REF!</definedName>
    <definedName name="P_DESP">#REF!</definedName>
    <definedName name="P_DESPM">#REF!</definedName>
    <definedName name="P_DM">#REF!</definedName>
    <definedName name="P_FOVISSSTE">#REF!</definedName>
    <definedName name="P_FPA">#REF!</definedName>
    <definedName name="P_ISRAGUI">#REF!</definedName>
    <definedName name="P_ISRGFACG">#REF!</definedName>
    <definedName name="P_ISRPRVA">#REF!</definedName>
    <definedName name="P_ISSSTE">#REF!</definedName>
    <definedName name="P_MS">#REF!</definedName>
    <definedName name="P_MS10">#REF!</definedName>
    <definedName name="P_PRVA">#REF!</definedName>
    <definedName name="P_SAR">#REF!</definedName>
    <definedName name="P_SMGD">#REF!</definedName>
    <definedName name="P_TSMG10">#REF!</definedName>
    <definedName name="P_VD">#REF!</definedName>
    <definedName name="PERIODO">#REF!</definedName>
    <definedName name="PL">#REF!</definedName>
    <definedName name="plantadmvo.">#REF!</definedName>
    <definedName name="plazas">[17]Pzas00!$D$228:$N$244</definedName>
    <definedName name="PO">'[5]32CCG94'!#REF!</definedName>
    <definedName name="POI">[12]Hoja1!$B$313:$J$318</definedName>
    <definedName name="pollo">[2]Ac02acV2!$A$1:$AY$1139</definedName>
    <definedName name="POR">#REF!</definedName>
    <definedName name="PPP">'[9]32CCG94'!#REF!</definedName>
    <definedName name="PPPPPP">#REF!</definedName>
    <definedName name="PPPPPPPPPPPP">'[9]32CCG94'!#REF!</definedName>
    <definedName name="PPPPPPPPPPPPPP">'[5]32CCG94'!#REF!</definedName>
    <definedName name="PPPPPPPPPPPPPPPPPPPP">'[9]32CCG94'!#REF!</definedName>
    <definedName name="PPPPPPPPPPPPPPPPPPPPPPPP">'[5]32CCG94'!#REF!</definedName>
    <definedName name="PR_M10">#REF!</definedName>
    <definedName name="PR_M15">#REF!</definedName>
    <definedName name="PR_M20">#REF!</definedName>
    <definedName name="PR_M25">#REF!</definedName>
    <definedName name="PR_M30">#REF!</definedName>
    <definedName name="PR_M5">#REF!</definedName>
    <definedName name="PR_MONT">#REF!</definedName>
    <definedName name="PR_P10">#REF!</definedName>
    <definedName name="PR_P15">#REF!</definedName>
    <definedName name="PR_P20">#REF!</definedName>
    <definedName name="PR_P25">#REF!</definedName>
    <definedName name="PR_P30">#REF!</definedName>
    <definedName name="PR_P5">#REF!</definedName>
    <definedName name="PR_PLAT">#REF!</definedName>
    <definedName name="Print_Area_MI">#REF!</definedName>
    <definedName name="profesional">#REF!</definedName>
    <definedName name="PV_10">#REF!</definedName>
    <definedName name="PV_11">#REF!</definedName>
    <definedName name="PV_12">#REF!</definedName>
    <definedName name="PV_13">#REF!</definedName>
    <definedName name="PV_14">#REF!</definedName>
    <definedName name="PV_15">#REF!</definedName>
    <definedName name="PV_16">#REF!</definedName>
    <definedName name="PV_17">#REF!</definedName>
    <definedName name="PV_18">#REF!</definedName>
    <definedName name="PV_19">#REF!</definedName>
    <definedName name="PV_20">#REF!</definedName>
    <definedName name="PV_21">#REF!</definedName>
    <definedName name="PV_22">#REF!</definedName>
    <definedName name="PV_23">#REF!</definedName>
    <definedName name="PV_24">#REF!</definedName>
    <definedName name="PV_25">#REF!</definedName>
    <definedName name="PV_26">#REF!</definedName>
    <definedName name="PV_27">#REF!</definedName>
    <definedName name="PV_28">#REF!</definedName>
    <definedName name="PV_29">#REF!</definedName>
    <definedName name="PV_30">#REF!</definedName>
    <definedName name="PV_31">#REF!</definedName>
    <definedName name="PV_32">#REF!</definedName>
    <definedName name="PV_33">#REF!</definedName>
    <definedName name="PV_34">#REF!</definedName>
    <definedName name="PV_35">#REF!</definedName>
    <definedName name="PV_36">#REF!</definedName>
    <definedName name="PV_37">#REF!</definedName>
    <definedName name="PV_38">#REF!</definedName>
    <definedName name="PV_40">#REF!</definedName>
    <definedName name="PV_41">#REF!</definedName>
    <definedName name="q">[1]PMI!#REF!</definedName>
    <definedName name="qazwsx">'[7]32CCG94'!#REF!</definedName>
    <definedName name="qq">'[7]32CCG94'!#REF!</definedName>
    <definedName name="qroo1">#REF!</definedName>
    <definedName name="qroo2">#REF!</definedName>
    <definedName name="RANGO">#REF!</definedName>
    <definedName name="red">#REF!</definedName>
    <definedName name="REGIMEN_LABORAL">[16]CATALOGOS!$A$3:$A$4</definedName>
    <definedName name="rEING">#REF!</definedName>
    <definedName name="RELACION_LABORAL">[16]CATALOGOS!$D$3:$D$4</definedName>
    <definedName name="rez" hidden="1">#REF!</definedName>
    <definedName name="rgh">'[8]32CCG94'!#REF!</definedName>
    <definedName name="rty">'[4]32CCG94'!#REF!</definedName>
    <definedName name="s">#REF!</definedName>
    <definedName name="S_AA">#REF!</definedName>
    <definedName name="S_AGUIM">#REF!</definedName>
    <definedName name="S_AGUIO">#REF!</definedName>
    <definedName name="S_AL">#REF!</definedName>
    <definedName name="S_CESANTIA">#REF!</definedName>
    <definedName name="S_GFAM">#REF!</definedName>
    <definedName name="S_ISRAGUIO">#REF!</definedName>
    <definedName name="S_ISRGFAM">#REF!</definedName>
    <definedName name="S_ISRPV">#REF!</definedName>
    <definedName name="S_ISSSTE">#REF!</definedName>
    <definedName name="S_PVM">#REF!</definedName>
    <definedName name="S_PVO">#REF!</definedName>
    <definedName name="S_SACESAN">#REF!</definedName>
    <definedName name="S_SAISSSTE">#REF!</definedName>
    <definedName name="S_VD">#REF!</definedName>
    <definedName name="sadmvo">#REF!</definedName>
    <definedName name="SB">#REF!</definedName>
    <definedName name="sc" hidden="1">#REF!</definedName>
    <definedName name="ser">#REF!</definedName>
    <definedName name="sic" hidden="1">#REF!</definedName>
    <definedName name="SIDESI" hidden="1">[2]TABCETDO298!#REF!</definedName>
    <definedName name="ss">#REF!</definedName>
    <definedName name="sssasa">#REF!</definedName>
    <definedName name="SSSS">#REF!</definedName>
    <definedName name="SUBCLASIFICACION">#REF!</definedName>
    <definedName name="SUELDO_MENSUAL">#REF!</definedName>
    <definedName name="SUELDOS">#REF!</definedName>
    <definedName name="tabla">#REF!</definedName>
    <definedName name="TACADEMICO">#REF!</definedName>
    <definedName name="TBASE">#REF!</definedName>
    <definedName name="TCONFIANZA">#REF!</definedName>
    <definedName name="TFUNCIONARIOS">#REF!</definedName>
    <definedName name="TIPO_DE_CONVENIO">#REF!</definedName>
    <definedName name="TIPO_GMM_TIP">[16]CATALOGOS!$N$3:$N$4</definedName>
    <definedName name="TIPO_Q_TIP">[16]CATALOGOS!$L$3:$L$5</definedName>
    <definedName name="Títulos_a_imprimir_IM">[18]IPNATM01!$A$2:$IV$18</definedName>
    <definedName name="tlax1">#REF!</definedName>
    <definedName name="tlax2">#REF!</definedName>
    <definedName name="Total">#REF!</definedName>
    <definedName name="TTTT">'[4]32CCG94'!#REF!</definedName>
    <definedName name="Tulanc">#REF!</definedName>
    <definedName name="UABC95">'[8]32CCG94'!#REF!</definedName>
    <definedName name="UABC97">'[8]32CCG94'!#REF!</definedName>
    <definedName name="USESE">[19]planew99!$A$10:$J$130</definedName>
    <definedName name="v">#REF!</definedName>
    <definedName name="VEGA">'[5]32CCG94'!#REF!</definedName>
    <definedName name="VRREW">'[8]32CCG94'!#REF!</definedName>
    <definedName name="VV">#REF!</definedName>
    <definedName name="VVVVVVVVVVVVVVVV">'[4]32CCG94'!#REF!</definedName>
    <definedName name="x">#REF!</definedName>
    <definedName name="XSE">'[5]32CCG94'!#REF!</definedName>
    <definedName name="XXXX">'[7]32CCG94'!#REF!</definedName>
    <definedName name="XXXXXX" hidden="1">'[2]TAB DCENTE CETI 2002'!#REF!</definedName>
    <definedName name="XXXXXXXXXXXXXXXX">'[8]32CCG94'!#REF!</definedName>
    <definedName name="yt">#REF!</definedName>
    <definedName name="ytr">#REF!</definedName>
    <definedName name="yuc1">#REF!</definedName>
    <definedName name="yuc2">#REF!</definedName>
    <definedName name="yuh">'[8]32CCG94'!#REF!</definedName>
    <definedName name="YYYY">'[8]32CCG94'!#REF!</definedName>
    <definedName name="YYYYY">'[4]32CCG94'!#REF!</definedName>
    <definedName name="z">[1]PMI!#REF!</definedName>
    <definedName name="zac1">#REF!</definedName>
    <definedName name="zac2">#REF!</definedName>
    <definedName name="ZSQWA">#REF!</definedName>
    <definedName name="ZZZZZZZZZZZZZZZZZZZZ">#REF!</definedName>
    <definedName name="ZZZZZZZZZZZZZZZZZZZZZZZ">'[8]32CCG94'!#REF!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48" i="10" l="1"/>
  <c r="N47" i="10"/>
  <c r="O59" i="4"/>
  <c r="N40" i="4"/>
  <c r="N115" i="9" l="1"/>
  <c r="M115" i="9"/>
  <c r="N49" i="9" l="1"/>
  <c r="N44" i="9"/>
  <c r="N43" i="9"/>
  <c r="N41" i="9"/>
  <c r="N45" i="9"/>
  <c r="N92" i="9" l="1"/>
  <c r="N65" i="9"/>
  <c r="N43" i="10" l="1"/>
  <c r="N42" i="10"/>
  <c r="N14" i="10" l="1"/>
  <c r="N13" i="10"/>
  <c r="N76" i="9" l="1"/>
  <c r="N59" i="9"/>
  <c r="N60" i="9"/>
  <c r="N104" i="9" l="1"/>
  <c r="N103" i="9"/>
  <c r="N96" i="9"/>
  <c r="N95" i="9"/>
  <c r="N94" i="9"/>
  <c r="N93" i="9"/>
  <c r="M13" i="10" l="1"/>
  <c r="N56" i="10" l="1"/>
  <c r="N64" i="10" l="1"/>
  <c r="N30" i="10"/>
  <c r="N29" i="10"/>
  <c r="N21" i="10"/>
  <c r="N20" i="10"/>
  <c r="N16" i="10" l="1"/>
  <c r="N85" i="11"/>
  <c r="N83" i="11"/>
  <c r="N84" i="11"/>
  <c r="N75" i="11" l="1"/>
  <c r="N74" i="11"/>
  <c r="N23" i="11" l="1"/>
  <c r="N81" i="4"/>
  <c r="N19" i="4" l="1"/>
  <c r="N20" i="4"/>
  <c r="N101" i="4" l="1"/>
  <c r="N99" i="4"/>
  <c r="N71" i="4"/>
  <c r="N24" i="4"/>
  <c r="N23" i="4"/>
  <c r="N17" i="4"/>
  <c r="M17" i="4"/>
  <c r="N16" i="4"/>
  <c r="M16" i="4"/>
  <c r="N60" i="1"/>
  <c r="N69" i="1"/>
  <c r="N68" i="1"/>
  <c r="N103" i="1"/>
  <c r="N83" i="1"/>
  <c r="N81" i="1"/>
  <c r="N80" i="1"/>
  <c r="N78" i="1"/>
  <c r="N91" i="1"/>
  <c r="M91" i="1"/>
  <c r="N39" i="1"/>
  <c r="N38" i="1"/>
  <c r="N37" i="1"/>
  <c r="N117" i="1"/>
  <c r="N115" i="1"/>
  <c r="N114" i="1"/>
  <c r="N113" i="1"/>
  <c r="N20" i="1"/>
  <c r="N19" i="1"/>
  <c r="N43" i="1"/>
  <c r="N49" i="1"/>
  <c r="N126" i="1"/>
  <c r="N109" i="1"/>
</calcChain>
</file>

<file path=xl/sharedStrings.xml><?xml version="1.0" encoding="utf-8"?>
<sst xmlns="http://schemas.openxmlformats.org/spreadsheetml/2006/main" count="4513" uniqueCount="2274">
  <si>
    <t>El primer egreso se dio en 2015</t>
  </si>
  <si>
    <t>Se han realizado estudios del mercado laboral asociados a las nuevas Licenciaturas en proceso de aprobación (Ingeniería en Computación y Telecomunicaciones, Educación y Tecnologías Digitales, Psicología Biomédica)</t>
  </si>
  <si>
    <t>En la sesión 36, celebrada el 14 de noviembre de 2014, el Consejo Académico amplió el mandato de la Comisión de Planes y Programas de Estudio, a efecto de que elaborara una propuesta de Criterios para la dictaminación y armonización de las propuestas de creación y modificación de planes y programas de estudio que se presenten al Consejo Académico de la Unidad terma. Habiéndose reunido en diez ocasiones, dicha comisión, en su reunión del 27 de marzo de 2015, consideró conveniente no enviar el dictamen al Consejo Académico, sino profundizar el proceso de consulta y socialización de una propuesta de criterios planteada por la misma comisión. Actualmente se encuentra en dicho proceso.</t>
  </si>
  <si>
    <t>NA</t>
  </si>
  <si>
    <t>Se está trabajando en la organización e infraestructura para el Campus Virtual</t>
  </si>
  <si>
    <t>Todavía no existen Planes de Posgrado en la UAM-Lerma</t>
  </si>
  <si>
    <t>La eficiencia Terminal para los alumnos que ingresaron en 2011 es del 55.1%</t>
  </si>
  <si>
    <t>Todavía no se cumplen 10 años desde que ingresó la primera generación</t>
  </si>
  <si>
    <t>Los trimestres cursados promedio para terminar los estudios son 12.2 (0.2 en exceso)</t>
  </si>
  <si>
    <t>Pendiente de implementar</t>
  </si>
  <si>
    <t>Se aprobó en el Consejo Divisional de CBI la Adecuación al Plan y Programas de Estudio de la Licenciatura en Ingeniería en Recursos Hídricos, la cual entrará en vigor en el trimestre 16-Otoño.</t>
  </si>
  <si>
    <t>Se firmaron 7 Convenios Patrocinados durante 2015, que generaron ingresos por $1,094,668.21</t>
  </si>
  <si>
    <t>Se cumple desde su creación</t>
  </si>
  <si>
    <t>De momento, únicamente existen Licenciaturas en operación</t>
  </si>
  <si>
    <t>No se contempla la creación de nuevos departamentos</t>
  </si>
  <si>
    <t>Se encuentran en proceso de aprobación 4 licenciaturas, en cuyas propuestas se atiende esta estrategia.</t>
  </si>
  <si>
    <t>Pendiente de atender</t>
  </si>
  <si>
    <t>Se sigue realizando la gestión de estos apoyos.</t>
  </si>
  <si>
    <t>Falta documento que analice cómo están atendidos los ejes transversales en los Planes de Estudio</t>
  </si>
  <si>
    <t>Se realizaron estudios de demanda para las siguientes licenciaturas
·     Ingeniería en Computación y Telecomunicaciones (CBI)
·     Educación y Tecnologías Digitales (CSH)
·     Psicología Biomédica (CBS)</t>
  </si>
  <si>
    <t>Programa de inducción a la Vida Universitaria:
·       Trimestre 15O, 6 horas, 141 asistentes
·       Trimestre 15P, 6 horas, 57 asistentes</t>
  </si>
  <si>
    <t>Taller de Educación Sexual y Reproductiva en Jóvenes, una Perspectiva de Derechos:
·       Trimestre 15O, 6 horas, 33 asistentes
·       Trimestre 15P, 6 horas, 48 asistentes</t>
  </si>
  <si>
    <t>Los Comités Interinstitucionales para la Evaluación de la Educación Superior (CIEES) recomiendan que haya transcurrido un mínimo seis meses desde que la primera
generación concluyó el 100% de los créditos del plan de estudios
Fuente: http://www.ciees.edu.mx/files/Preguntas_frecuentes_de_los_CIEES.pdf</t>
  </si>
  <si>
    <t>50% (2 de 4) en 2015:
·       Licenciatura en Ingeniería en Recursos Hídricos (Adecuación en Sesión 38 del Consejo Divisional de CBI, 01 de diciembre 2015)
·       Licenciatura en Arte y Comunicación Digitales (inició en 2013)</t>
  </si>
  <si>
    <t>· Inició un proceso de planeación de perfiles requeridos para optimizar el impacto de las futuras contrataciones, articulado desde la Rectoría de Unidad.
· Reporte “Análisis de la Carga Docente 15-O”
· Reporte “Anexo del PDL: Requerimientos de Planta Académica”
· Se emitieron 18 convocatorias para concurso de oposición (39% Titular y 61% Asociado), de las cuales quedaron desiertas 8 (3 de Titular y 5 de Asociado).
· Ingresaron 16 profesores definitivos (2 por readscripción de UAMA, 1 por readscripción de UAMX, 5 por convocatorias 2014 y 8 por convocatorias 2015)</t>
  </si>
  <si>
    <t>Alumnos Activos (AA) por Plaza Académica de Tiempo Completo (PATC):
·       UAML:    9.3  (594 AA y 64 PATC)
·       CBI:     9.1  (173 AA y 19 PATC)
·       CBS:   10.4  (208 AA y 20 PATC)
·       CSH:     8.5  (213 AA y 25 PATC)</t>
  </si>
  <si>
    <t>No se ha realizado la distinción grupos teoría/práctica dadas las características de las "macroueas"</t>
  </si>
  <si>
    <t>Promedio de alumnos inscritos por grupo en 15-O:
·       UAML: 19;   CBI: 18;    CBS: 20;    CSH: 19</t>
  </si>
  <si>
    <t>Máximo de alumnos inscritos en algún grupo en 15-O:
·       UAML: 41;   CBI: 30;    CBS: 41;    CSH: 38</t>
  </si>
  <si>
    <t>Horas-semana-trimestre frente a grupo no tutoriales (HFGNT) por Plaza Académica de Tiempo Completo (PATC) en 15-O:
·       UAML:  8.5  (542 AA y 64 PATC)
·       CBI:   9.6  (182 HFGNT y 19 PATC)
·       CBS:   7.8  (156 HFGNT y 20 PATC)
·       CSH:   8.2  (204 HFGNT y 25 PATC)</t>
  </si>
  <si>
    <t>·       Reporte “Anexo del PDL: Requerimientos de Planta Académica”
·       Solicitudes reiteradas al Rector General
·       Gestión de donativo del EdoMex para transporte de los alumnos.
·       3 Profesores temporales y 1 definitivo solicitaron recursos a PRODEP, obteniéndolos 1 temporal y el definitivo, ingresando un total de $490,087
·       Se obtuvieron recursos externos por $14,000,000 de 8 proyectos patrocinados</t>
  </si>
  <si>
    <t>· Inició un proceso de planeación de perfiles requeridos para optimizar el impacto de las futuras contrataciones, articulado desde la Rectoría de Unidad.
· Reporte “Análisis de la Carga Docente 15-O”
· Reporte “Anexo del PDL: Requerimientos de Planta Académica”
· Coeficiente de variación (desvest/prom) de los PTC definitivos por departamento:
·       UAML:  de 0.78 en 2014 a 0.81 en 2015 (4% más desequilibrado)
·       CBI:   de 0.57 en 2014 a 0.53 en 2015 (7% más equilibrado)
·       CBS:   de 0.72 en 2014 a 0.64 en 2015 (11% más equilibrado)
·       CSH:   de 0.81 en 2014 a 0.99 en 2015 (22% más desequilibrado)</t>
  </si>
  <si>
    <t>META</t>
  </si>
  <si>
    <t>OBJETIVO</t>
  </si>
  <si>
    <t>CLAVE</t>
  </si>
  <si>
    <t>ESTRAT</t>
  </si>
  <si>
    <t>DESCRIPCIÓN</t>
  </si>
  <si>
    <t>01</t>
  </si>
  <si>
    <t/>
  </si>
  <si>
    <t>D01-M01</t>
  </si>
  <si>
    <t>Porcentaje de los egresados que consigue empleo en su profesión o está realizando estudios de posgrado dentro de los tres años a partir de su egreso: 82 % en 2018 y 90 % en 2024 (PDI, Indicador D1.5).</t>
  </si>
  <si>
    <t>02</t>
  </si>
  <si>
    <t>D01-M02</t>
  </si>
  <si>
    <t>Porcentaje de los egresados que es reconocido por su formación integral, habilidades, actitudes y valores: 30 % en 2018 y 70 % en 2024 (PDI, Indicador A4.36).</t>
  </si>
  <si>
    <t>D01-E01</t>
  </si>
  <si>
    <t xml:space="preserve">Incluir en los planes y programas de estudio contenidos y modalidades que faciliten la integración del alumno con el entorno profesional. </t>
  </si>
  <si>
    <t>D01-E02</t>
  </si>
  <si>
    <t xml:space="preserve">Diseñar y actualizar los contenidos y modalidades de los planes y programas de estudio atendiendo a los ejes transversales de la Unidad Lerma. </t>
  </si>
  <si>
    <t>03</t>
  </si>
  <si>
    <t>D01-E03</t>
  </si>
  <si>
    <t xml:space="preserve">Fomentar convenios con los sectores público, privado y social para facilitar la inserción de los futuros egresados en el mercado laboral (ej.: prácticas y estancias profesionales, servicio social). </t>
  </si>
  <si>
    <t>04</t>
  </si>
  <si>
    <t>D01-E04</t>
  </si>
  <si>
    <t xml:space="preserve">Realizar estudios de evaluación del desempeño de los egresados. </t>
  </si>
  <si>
    <t>05</t>
  </si>
  <si>
    <t>D01-E05</t>
  </si>
  <si>
    <t xml:space="preserve">Realizar estudios del mercado laboral, con énfasis en la región. </t>
  </si>
  <si>
    <t>06</t>
  </si>
  <si>
    <t>D01-E06</t>
  </si>
  <si>
    <t xml:space="preserve">Difundir casos de éxito de los egresados. </t>
  </si>
  <si>
    <t>07</t>
  </si>
  <si>
    <t>D01-E07</t>
  </si>
  <si>
    <t xml:space="preserve">Incorporar y mantener actualizadas las estrategias educativas en los criterios y lineamientos para la formulación y modificación de planes y programas de estudio que elaboren los órganos colegiados. </t>
  </si>
  <si>
    <t>08</t>
  </si>
  <si>
    <t>D01-E08</t>
  </si>
  <si>
    <t>Incorporar a la estructura administrativa de la Unidad las siguientes funciones: bolsa de trabajo, convenios con los sectores público, privado y social, enlace y seguimiento de egresados, formación para la inserción laboral de alumnos avanzados, orientación educativa, profesional y psicopedagógica.</t>
  </si>
  <si>
    <t>D02-M01</t>
  </si>
  <si>
    <t xml:space="preserve">Cursos presenciales de educación continua al año en temas artísticos: 3. </t>
  </si>
  <si>
    <t>D02-M02</t>
  </si>
  <si>
    <t xml:space="preserve">Cursos en línea de educación continua al año en temas artísticos: 3. </t>
  </si>
  <si>
    <t>D02-E01</t>
  </si>
  <si>
    <t xml:space="preserve">Fortalecer la educación artística a través de programas de extensión universitaria. </t>
  </si>
  <si>
    <t>D02-E02</t>
  </si>
  <si>
    <t>Ampliar y enriquecer la oferta académica de las artes mediante el desarrollo de plataformas de educación artística y cultural a distancia.</t>
  </si>
  <si>
    <t>D03-M01</t>
  </si>
  <si>
    <t xml:space="preserve">La matrícula es de 3,200 alumnos en 2018 y de 8,000 alumnos en 2024. </t>
  </si>
  <si>
    <t>D03-M02</t>
  </si>
  <si>
    <t xml:space="preserve">Porcentaje de los alumnos que está inscrito en el nivel posgrado: 7 % en 2018 y 20 % en 2024 (PDI, Indicador D1.12). </t>
  </si>
  <si>
    <t>D03-M03</t>
  </si>
  <si>
    <t xml:space="preserve">La eficiencia terminal media en licenciatura por cohorte generacional es del 16 % en 2018 y del 50 % en 2024 (PDI, Indicador D1.1a). </t>
  </si>
  <si>
    <t>D03-M04</t>
  </si>
  <si>
    <t xml:space="preserve">La eficiencia terminal media en posgrado por cohorte generacional es del 35 % en 2018 y del 60 % en 2024 (PDI, Indicador D1.3). </t>
  </si>
  <si>
    <t>D03-M05</t>
  </si>
  <si>
    <t xml:space="preserve">La eficiencia terminal media en el plazo reglamentario (4 a 10 años) es del 42 % en 2018 y del 70 % en 2024 (PDI, Indicador D1.1b). </t>
  </si>
  <si>
    <t>D03-M06</t>
  </si>
  <si>
    <t xml:space="preserve">Trimestres en exceso del plazo normal para egresar de los egresados de licenciatura de tiempo completo: 3 trimestres para 2018 y 1.5 trimestres para 2024 (PDI, Indicador D1.2). </t>
  </si>
  <si>
    <t>D03-M07</t>
  </si>
  <si>
    <t>Trimestres en exceso del plazo normal para egresar de los egresados de posgrado de tiempo completo: 2 trimestres para 2018 y 1 trimestre para 2024 (PDI, Indicador D1.4).</t>
  </si>
  <si>
    <t>D03-E01</t>
  </si>
  <si>
    <t xml:space="preserve">Realizar estudios que permitan identificar las licenciaturas y posgrados de mayor demanda a mediano y largo plazo, con énfasis en la región. </t>
  </si>
  <si>
    <t>D03-E02</t>
  </si>
  <si>
    <t xml:space="preserve">Realizar estudios del desempeño académico de los alumnos. </t>
  </si>
  <si>
    <t>D03-E03</t>
  </si>
  <si>
    <t xml:space="preserve">Formular una oferta académica de alta demanda y pertinencia. </t>
  </si>
  <si>
    <t>D03-E04</t>
  </si>
  <si>
    <t xml:space="preserve">Flexibilizar los planes y programas de estudio. </t>
  </si>
  <si>
    <t>D03-E05</t>
  </si>
  <si>
    <t xml:space="preserve">Incorporar modalidades de enseñanza aprendizaje semipresenciales, individualizadas y en línea, a los planes y programas de estudio y asegurar la infraestructura y apoyos requeridos. </t>
  </si>
  <si>
    <t>D03-E06</t>
  </si>
  <si>
    <t xml:space="preserve">Gestionar apoyos que aseguren el crecimiento de los recursos humanos, materiales y financieros de la Unidad. </t>
  </si>
  <si>
    <t>D03-E07</t>
  </si>
  <si>
    <t xml:space="preserve">Abrir y fortalecer un programa de tutorías. </t>
  </si>
  <si>
    <t>D03-E08</t>
  </si>
  <si>
    <t xml:space="preserve">Implantar y fortalecer un programa de actualización pedagógica y didáctica para los profesores. </t>
  </si>
  <si>
    <t>09</t>
  </si>
  <si>
    <t>D03-E09</t>
  </si>
  <si>
    <t xml:space="preserve">Implantar y fortalecer un programa de mentoría, para que los alumnos avanzados apoyen a los de nuevo ingreso. </t>
  </si>
  <si>
    <t>10</t>
  </si>
  <si>
    <t>D03-E10</t>
  </si>
  <si>
    <t xml:space="preserve">Tener en cuenta el fomento de la estancia y la permanencia de los alumnos en el campus, en el desarrollo de los servicios y programas unitarios dirigidos a los mismos (e.g. cafetería, áreas verdes, salas de estudio, biblioteca, centro de cómputo, red, áreas deportivas, asesorías, actividades de convivencia). </t>
  </si>
  <si>
    <t>11</t>
  </si>
  <si>
    <t>D03-E11</t>
  </si>
  <si>
    <t xml:space="preserve">Implantar y fortalecer un programa que incluya: nivelación académica, inducción al modelo universitario, motivación, hábitos de estudio, orientación educativa y profesional, y proyecto de vida, dirigido a los alumnos. </t>
  </si>
  <si>
    <t>12</t>
  </si>
  <si>
    <t>D03-E12</t>
  </si>
  <si>
    <t xml:space="preserve">Fortalecer el programa de educación y salud sexual y reproductiva. </t>
  </si>
  <si>
    <t>13</t>
  </si>
  <si>
    <t>D03-E13</t>
  </si>
  <si>
    <t>Gestionar becas para los alumnos en diversas fuentes de financiamiento y procurar las condiciones para asegurar el acceso a las mismas.</t>
  </si>
  <si>
    <t>D04-M01</t>
  </si>
  <si>
    <t xml:space="preserve">Departamentos académicos: 9. </t>
  </si>
  <si>
    <t>D04-M02</t>
  </si>
  <si>
    <t xml:space="preserve">Licenciaturas en operación: 10 en 2018 y 12 (tres por división y el resto inter-divisionales) en 2024. </t>
  </si>
  <si>
    <t>D04-M03</t>
  </si>
  <si>
    <t xml:space="preserve">Maestrías en operación, ligadas a las licenciaturas: 10 en 2018 y 12 en 2024. </t>
  </si>
  <si>
    <t>D04-M04</t>
  </si>
  <si>
    <t xml:space="preserve">Doctorados en operación: 3 divisionales y 1 interdivisional. </t>
  </si>
  <si>
    <t>D04-M05</t>
  </si>
  <si>
    <t xml:space="preserve">Porcentaje de los planes de estudio de licenciatura que aplican, que cumple con los requisitos para acreditación por COPAES o equivalente: 80 % en 2018 y 100 % en 2024 (PDI, Indicador D1.6). </t>
  </si>
  <si>
    <t>D04-M06</t>
  </si>
  <si>
    <t xml:space="preserve">Porcentaje de los planes de estudio de posgrado que forman parte del PNPC o equivalente: 85 % en 2018 y 100 % en 2024 (PDI, Indicador D1.7). </t>
  </si>
  <si>
    <t>D04-M07</t>
  </si>
  <si>
    <t xml:space="preserve">Porcentaje de los planes de estudio de licenciatura que se ha actualizado dentro de los últimos cuatro años o tiene menos de cuatro años de haber iniciado su operación: 70 % en 2018 y 100 % en 2024 (PDI, Indicador D1.8 establece periodicidad de tres años. Sin embargo, cuatro años es un periodo óptimo, al propiciar que todos los órganos participen una vez en estos procesos durante su gestión). </t>
  </si>
  <si>
    <t>D04-M08</t>
  </si>
  <si>
    <t xml:space="preserve">Porcentaje de los planes de estudio de posgrado que se ha actualizado dentro de los últimos cuatro años o tiene menos de cuatro años de haber iniciado su operación: 60 % en 2018 y 100 % en 2024 (PDI, Indicador D1.9 establece periodicidad de tres años. Sin embargo, cuatro años es un periodo óptimo, al propiciar que todos los órganos participen una vez en estos procesos durante su gestión). </t>
  </si>
  <si>
    <t>D04-M09</t>
  </si>
  <si>
    <t>Porcentaje de instrumentos normativos asociados a docencia (políticas operativas, lineamientos y criterios) revisado y actualizado en los últimos 4 años: 100 %.</t>
  </si>
  <si>
    <t>D04-E01</t>
  </si>
  <si>
    <t xml:space="preserve">Desarrollar propuestas al interior de las divisiones para nuevas licenciaturas y posgrados, basadas en estudios de demanda y pertinencia. </t>
  </si>
  <si>
    <t>D04-E02</t>
  </si>
  <si>
    <t xml:space="preserve">Desarrollar propuestas al interior de las divisiones para la creación de un nuevo departamento en cada una de ellas, basadas en el fortalecimiento de la Unidad, en la atención de sus ejes transversales, en un programa de crecimiento de los re-cursos humanos y materiales y en la atención de los planes y programas de estudio. </t>
  </si>
  <si>
    <t>D04-E03</t>
  </si>
  <si>
    <t xml:space="preserve">Cuidar que en el diseño de los planes y programas de estudio se asegure la corresponsabilidad de los departamentos en la atención de cada licenciatura y posgrado. </t>
  </si>
  <si>
    <t>D04-E04</t>
  </si>
  <si>
    <t xml:space="preserve">Desarrollar propuestas de licenciaturas y posgrados interdivisionales a través de grupos de trabajo unitarios (comisiones académicas), basadas en estudios de demanda y pertinencia. </t>
  </si>
  <si>
    <t>D04-E05</t>
  </si>
  <si>
    <t xml:space="preserve">Formular programas de contratación de profesores que garanticen la fortaleza académica en la operación de los planes y programas de estudio. </t>
  </si>
  <si>
    <t>D04-E06</t>
  </si>
  <si>
    <t xml:space="preserve">Asegurar que en el desarrollo de la infraestructura y los servicios de la Unidad se consideren los requisitos para que los planes y programas de estudio alcancen los estándares de excelencia. </t>
  </si>
  <si>
    <t>D04-E07</t>
  </si>
  <si>
    <t>Someter las licenciaturas y posgrados a evaluaciones externas.</t>
  </si>
  <si>
    <t>D05-M01</t>
  </si>
  <si>
    <t xml:space="preserve">Alumnos de licenciatura por profesor de tiempo completo: 10 en 2018 y 13.5 en 2024. </t>
  </si>
  <si>
    <t>D05-M02</t>
  </si>
  <si>
    <t>D05-M03</t>
  </si>
  <si>
    <t xml:space="preserve">Cupo estándar de alumnos en los grupos de teoría en licenciatura: 30 alumnos. </t>
  </si>
  <si>
    <t>D05-M04</t>
  </si>
  <si>
    <t xml:space="preserve">Cupo estándar de alumnos en los grupos de laboratorio y taller en licenciatura: 15 alumnos. </t>
  </si>
  <si>
    <t>D05-M05</t>
  </si>
  <si>
    <t xml:space="preserve">Cupo máximo de los grupos de docencia en licenciatura: 40 alumnos (no más del 15 % del total). </t>
  </si>
  <si>
    <t>D05-M06</t>
  </si>
  <si>
    <t xml:space="preserve">El promedio de horas-semana-trimestre frente a grupo no tutoriales asignado a cada profesor de tiempo completo: 9 (se considera que cada hora frente a grupo implica otra hora de trabajo relacionado con el curso, por lo que implica una dedicación de 18 hrs a la docencia en promedio). </t>
  </si>
  <si>
    <t>D05-E01</t>
  </si>
  <si>
    <t>D05-E02</t>
  </si>
  <si>
    <t xml:space="preserve">Generar un programa de contratación de personal académico que permita alcanzar la plantilla necesaria de manera gradual y equilibrada entre departamentos. </t>
  </si>
  <si>
    <t>D05-E03</t>
  </si>
  <si>
    <t xml:space="preserve">Incorporan las ayudantías a las necesidades de planta académica. </t>
  </si>
  <si>
    <t>D05-E04</t>
  </si>
  <si>
    <t xml:space="preserve">Desarrollar la infraestructura considerando el tamaño requerido para las aulas, laboratorios y talleres en la operación de los planes y programas de estudio. </t>
  </si>
  <si>
    <t>D05-E05</t>
  </si>
  <si>
    <t>Asignar cargas docentes con criterios que permitan la óptima atención a las licenciaturas y posgrados.</t>
  </si>
  <si>
    <t>D01</t>
  </si>
  <si>
    <t>D02</t>
  </si>
  <si>
    <t>D03</t>
  </si>
  <si>
    <t>D04</t>
  </si>
  <si>
    <t>D05</t>
  </si>
  <si>
    <t>·       Taller de Teatro, alumnos de 1er y 3er trimestre
·       Taller de Monociclo y Zancoser de Monociclo y Zancos
·       Taller de Música, Orquesta de Cuerdas de Cuerdas
·       Taller de Stencil</t>
  </si>
  <si>
    <t>Nivel: 0 mal; 1 regular; 2 Bien; NA no aplica</t>
  </si>
  <si>
    <t>Nivel</t>
  </si>
  <si>
    <t>D06</t>
  </si>
  <si>
    <t>OBJETIVO ESTRATÉGICO D12. Consolidar una planta docente habilitada, actualizada profesional y pedagógicamente, y comprometida con la labor docente.</t>
  </si>
  <si>
    <t>D06-M01</t>
  </si>
  <si>
    <t xml:space="preserve">Porcentaje que opta por la UAM de los alumnos seleccionados para estudios de licenciatura y que también aprobó examen de admisión en otra institución: 50 % en 2018 y 80 % en 2024. </t>
  </si>
  <si>
    <t>D06-M02</t>
  </si>
  <si>
    <t xml:space="preserve">Porcentaje de los alumnos seleccionados para estudios de licenciatura que se inscribe: 60 % en 2018 y 85 % en 2024. </t>
  </si>
  <si>
    <t>D06-M03</t>
  </si>
  <si>
    <t xml:space="preserve">Puntaje promedio de corte en licenciatura: 600 en 2018 y 650 en 2024. </t>
  </si>
  <si>
    <t>D06-M04</t>
  </si>
  <si>
    <t xml:space="preserve">Puntaje mínimo de corte para cualquier licenciatura: 550 en 2018 y 600 en 2024. </t>
  </si>
  <si>
    <t>D06-M05</t>
  </si>
  <si>
    <t xml:space="preserve">Lugar que ocupa la Unidad en los rankings universitarios en el Valle de Toluca: 2° en 2018, 1° en 2024. </t>
  </si>
  <si>
    <t>D06-E01</t>
  </si>
  <si>
    <t>D06-E02</t>
  </si>
  <si>
    <t xml:space="preserve">Identificar indicadores que permitan comparar a la UAML con otras instituciones de la región. </t>
  </si>
  <si>
    <t>D06-E03</t>
  </si>
  <si>
    <t xml:space="preserve">Generar un informe anual que permita desagregar los indicadores a nivel unitario de aquellos a nivel institucional. </t>
  </si>
  <si>
    <t>D06-E04</t>
  </si>
  <si>
    <t xml:space="preserve">Formular un programa de difusión de licenciaturas y posgrados e incentivos, dirigido a las instituciones de educación media superior o superior según el caso, con énfasis en la región. </t>
  </si>
  <si>
    <t>D06-E05</t>
  </si>
  <si>
    <t>Someter las licenciaturas y posgrados a evaluaciones externas y difundir los resultados.</t>
  </si>
  <si>
    <t>D07</t>
  </si>
  <si>
    <t>D07-M01</t>
  </si>
  <si>
    <t xml:space="preserve">Porcentaje de necesidades docentes que cuentan con aulas y laboratorios suficientes: 100 %. </t>
  </si>
  <si>
    <t>D07-M02</t>
  </si>
  <si>
    <t xml:space="preserve">Porcentaje de aulas equipadas con proyector o tecnología audiovisual vigente: 100 %. </t>
  </si>
  <si>
    <t>D07-M03</t>
  </si>
  <si>
    <t xml:space="preserve">Porcentaje de alumnos que tiene acceso a equipo de procesamiento de datos y software actualizado para sus actividades académicas: 100 %. </t>
  </si>
  <si>
    <t>D07-M04</t>
  </si>
  <si>
    <t xml:space="preserve">Porcentaje de la bibliografía detallada en los programas de estudio que es accesible para la comunidad universitaria de la Unidad a través de la biblioteca: 100 %. </t>
  </si>
  <si>
    <t>D07-M05</t>
  </si>
  <si>
    <t xml:space="preserve">Porcentaje de los profesores de tiempo completo que cuentan con cubículo individual o compartido con un área mínima de 6 m2, software y equipo de cómputo actualizado, mobiliario, teléfono, conexión a red y acceso a periféricos: 100 %. </t>
  </si>
  <si>
    <t>D07-M06</t>
  </si>
  <si>
    <t xml:space="preserve">Porcentaje de los alumnos de nuevo ingreso en licenciatura a los que se les asignan tutores: 100 %. </t>
  </si>
  <si>
    <t>D07-E01</t>
  </si>
  <si>
    <t xml:space="preserve">Desarrollar la infraestructura considerando las necesidades de operación de los planes y programas de estudio y el crecimiento de la matrícula. </t>
  </si>
  <si>
    <t>D07-E02</t>
  </si>
  <si>
    <t xml:space="preserve">Establecer un programa de inversión y mantenimiento en equipo de apoyo a la docencia (audiovisual, de cómputo, software, de laboratorio y talleres). </t>
  </si>
  <si>
    <t>D07-E03</t>
  </si>
  <si>
    <t xml:space="preserve">Establecer un programa de adquisición de acervo bibliográfico en formato impreso y electrónico que atienda las necesidades de docencia. </t>
  </si>
  <si>
    <t>D07-E04</t>
  </si>
  <si>
    <t>D07-E05</t>
  </si>
  <si>
    <t xml:space="preserve">Considerar en el desarrollo de la infraestructura y los servicios y en los programas de inversión y mantenimiento, las necesidades básicas para la estancia del personal académico en la Unidad. </t>
  </si>
  <si>
    <t>D07-E06</t>
  </si>
  <si>
    <t>Fortalecer y dar seguimiento a las actividades de tutoría y mentoría.</t>
  </si>
  <si>
    <t>D08</t>
  </si>
  <si>
    <t>D08-M01</t>
  </si>
  <si>
    <t xml:space="preserve">Porcentaje de las UEA que tiene material disponible en plataforma virtual: 70 % en 2018 y 100 % en 2024. </t>
  </si>
  <si>
    <t>D08-M02</t>
  </si>
  <si>
    <t xml:space="preserve">Porcentaje de las UEA que puede impartirse en modalidad virtual: 20 % en 2018 y 40 % en 2024. </t>
  </si>
  <si>
    <t>D08-E01</t>
  </si>
  <si>
    <t xml:space="preserve">Implantar y fortalecer una plataforma de educación virtual y a distancia. </t>
  </si>
  <si>
    <t>D08-E02</t>
  </si>
  <si>
    <t xml:space="preserve">Mantener un programa permanente de capacitación para la elaboración de material didáctico en plataforma virtual y su manejo, dirigido a profesores. </t>
  </si>
  <si>
    <t>D08-E03</t>
  </si>
  <si>
    <t>Incorporar a la estructura administrativa de la Unidad personal especializado para la operación de la plataforma virtual y para dar asesoría a profesores y alumnos.</t>
  </si>
  <si>
    <t>D09</t>
  </si>
  <si>
    <t>D09-M01</t>
  </si>
  <si>
    <t>Porcentaje de los alumnos con 75 % de los créditos de licenciatura que posee al menos el nivel intermedio B1 del MCE de Referencia para las lenguas en el idioma inglés: 50 % en 2018 y 75 % en 2024.</t>
  </si>
  <si>
    <t>D09-M02</t>
  </si>
  <si>
    <t>Porcentaje de los programas de estudio que requieren de una lectura en idioma inglés: 75 % en 2018 y 100 % en 2024.</t>
  </si>
  <si>
    <t>D09-E01</t>
  </si>
  <si>
    <t>Incorporar en los planes de estudio de licenciatura el nivel intermedio en idioma inglés como requisito de titulación.</t>
  </si>
  <si>
    <t>D09-E02</t>
  </si>
  <si>
    <t>Implantar y fortalecer un programa para la enseñanza del idioma inglés por medios diversos (cursos presenciales intertrimestrales, sabatinos y de verano, cursos en línea), dirigido a los alumnos.</t>
  </si>
  <si>
    <t>D09-E03</t>
  </si>
  <si>
    <t>Incorporar a la estructura administrativa de la Unidad el apoyo para la enseñanza de lenguas nacionales y extranjeras.</t>
  </si>
  <si>
    <t>D10</t>
  </si>
  <si>
    <t>D10-M01</t>
  </si>
  <si>
    <t>Porcentaje de los profesores de tiempo completo que participa de un colectivo de docencia con una dedicación promedio de 1 hora a la semana: 100 %.</t>
  </si>
  <si>
    <t>D10-E01</t>
  </si>
  <si>
    <t>Formular al interior de las divisiones y departamentos propuestas para la creación de colectivos de docencia con lineamientos específicos para su funcionamiento.</t>
  </si>
  <si>
    <t>D10-E02</t>
  </si>
  <si>
    <t>Ofrecer condiciones para el desarrollo de la vida colegiada.</t>
  </si>
  <si>
    <t>D10-E03</t>
  </si>
  <si>
    <t>Fomentar la incorporación de los profesores a los colectivos de docencia conforme a sus intereses y a las necesidades de la institución.</t>
  </si>
  <si>
    <t>D11</t>
  </si>
  <si>
    <t>D11-M01</t>
  </si>
  <si>
    <t>Porcentaje de los egresados de licenciatura que ha participado de alguna actividad vinculada con los proyectos de investigación, creación e innovación aprobados por los consejos divisionales, o con los programas de preservación y difusión de la cultura de la Unidad: 70 % en 2018 y 90 % en 2024.</t>
  </si>
  <si>
    <t>D11-E01</t>
  </si>
  <si>
    <t>Incorporar en los planes y programas de estudio contenidos y modalidades que propicien la participación de los alumnos en las actividades de investigación, creación e innovación y de preservación y difusión de la cultura.</t>
  </si>
  <si>
    <t>D11-E02</t>
  </si>
  <si>
    <t>Dar a conocer las oportunidades de participación en actividades de investigación, creación e innovación y de preservación y difusión de la cultura a través del sistema de difusión de la Unidad y en las aulas.</t>
  </si>
  <si>
    <t>D12</t>
  </si>
  <si>
    <t>D12-M01</t>
  </si>
  <si>
    <t>Profesores de tiempo completo que cuentan con posgrado o experiencia profesional equivalente: 100 %.</t>
  </si>
  <si>
    <t>D12-M02</t>
  </si>
  <si>
    <t>Profesores de tiempo completo que cuentan con doctorado: 80 %.</t>
  </si>
  <si>
    <t>D12-M03</t>
  </si>
  <si>
    <t>Profesores de tiempo completo que tiene reconocimiento PRODEP (Programa para el Desarrollo Profesional Docente) o vigente: 85 %.</t>
  </si>
  <si>
    <t>D12-M04</t>
  </si>
  <si>
    <t>Promedio de horas de actualización pedagógica y didáctica por año que reciben dentro o fuera de la Unidad los profesores de tiempo completo: 20 horas.</t>
  </si>
  <si>
    <t>D12-E01</t>
  </si>
  <si>
    <t>Generar un programa de contratación de personal académico que permita captar profesores investigadores en temáticas de frontera y pertinentes, en concordancia con las instituciones más prestigiadas a nivel nacional e internacional.</t>
  </si>
  <si>
    <t>D12-E02</t>
  </si>
  <si>
    <t>Fomentar la incorporación de personal académico en esquemas tales como cátedras, repatriación y retención.</t>
  </si>
  <si>
    <t>D12-E03</t>
  </si>
  <si>
    <t>Apoyar al personal académico para que pueda alcanzar el reconocimiento PRODEP.</t>
  </si>
  <si>
    <t>D12-E04</t>
  </si>
  <si>
    <t>Implantar y fortalecer un programa de cursos y coloquios de actualización pedagógica y didáctica para profesores, que se ofrezca en los periodos intertrimestrales o en línea.</t>
  </si>
  <si>
    <t>D12-E05</t>
  </si>
  <si>
    <t>Apoyar al personal académico para que participe en actividades de actualización profesional y disciplinar.</t>
  </si>
  <si>
    <t>No se recabó información</t>
  </si>
  <si>
    <t>83.7% de inscripción respecto al número de seleccionados (en UAML-2014 fue de 77% y en UAM-2015 de 81%)</t>
  </si>
  <si>
    <t>No existen datos</t>
  </si>
  <si>
    <t>Se trabaja en la creación, tras estudios de demanda, las siguientes licenciaturas 
- Ingeniería en Computación y Telecomunicaciones (CBI)
- Educación y Tecnologías Digitales (CSH)
- Psicología Biomédica (CBS)</t>
  </si>
  <si>
    <t>Pendiente de realizar</t>
  </si>
  <si>
    <t>El informe 2015 lo contempla</t>
  </si>
  <si>
    <t xml:space="preserve">Los Comités Interinstitucionales para la Evaluación de la Educación Superior (CIEES) recomiendan que haya transcurrido un mínimo seis meses desde que la primera generación concluyó el 100% de los créditos del plan de estudios
Fuente: http://www.ciees.edu.mx/files/Preguntas_frecuentes_de_los_CIEES.pdf
</t>
  </si>
  <si>
    <t>14% del presupuesto de las divisiones (21% CBI, 14% CBS, 9% CSH)</t>
  </si>
  <si>
    <t xml:space="preserve">Ofrecer cursos de capacitación para el manejo de la BIDIUAM, dirigido a profesores y alumnos. </t>
  </si>
  <si>
    <t>Se creó la Coordinación de Campus Virtual, que está en proceso de desarrollo de las plataformas y estrategias correspondientes</t>
  </si>
  <si>
    <t>Se creó la Coordinación de Campus Virtual, que está en proceso de desarrollo de la estructura correspondiente</t>
  </si>
  <si>
    <r>
      <t>En el Acuerdo 01/2015 del Rector de Unidad se establece como una de las responsabilidades de la Coordinación de Docencia "</t>
    </r>
    <r>
      <rPr>
        <i/>
        <sz val="8"/>
        <color theme="1"/>
        <rFont val="Calibri"/>
        <family val="2"/>
        <scheme val="minor"/>
      </rPr>
      <t>la organización de cursos y actividades dirigidos a los alumnos para promover el aprendizaje de lenguas extranjeras</t>
    </r>
    <r>
      <rPr>
        <sz val="8"/>
        <color theme="1"/>
        <rFont val="Calibri"/>
        <family val="2"/>
        <scheme val="minor"/>
      </rPr>
      <t>"</t>
    </r>
  </si>
  <si>
    <t>No existen colectivos de Docencia formales</t>
  </si>
  <si>
    <r>
      <t>Se aprobaron en el CDCBI "</t>
    </r>
    <r>
      <rPr>
        <i/>
        <sz val="8"/>
        <color theme="1"/>
        <rFont val="Calibri"/>
        <family val="2"/>
        <scheme val="minor"/>
      </rPr>
      <t>Lineamientos que establecen las funciones, modalidades de integración y operación de los Comités de Estudios de Licenciatura o Posgrado en la División de Ciencias Básicas e Ingeniería</t>
    </r>
    <r>
      <rPr>
        <sz val="8"/>
        <color theme="1"/>
        <rFont val="Calibri"/>
        <family val="2"/>
        <scheme val="minor"/>
      </rPr>
      <t xml:space="preserve">" </t>
    </r>
  </si>
  <si>
    <t>Pendiente de establecer programa</t>
  </si>
  <si>
    <t>Se impartieron cursos básicos de Inglés (Nivel A1 del Marco Común Europeo de Referencia)  a 137 alumnos durante 2015</t>
  </si>
  <si>
    <t>100% de los PTC cuentan con posgrado</t>
  </si>
  <si>
    <t>56% ( (50% CBI, 75% CBS, 47% CSH)</t>
  </si>
  <si>
    <t>87% (93% CBI, 100% CBS, 74% CSH) verificar grados (deben haberlos tenido en 2015)</t>
  </si>
  <si>
    <t xml:space="preserve">OBJETIVO ESTRATÉGICO I01. Producir resultados de alto impacto (publicaciones, patentes, modelos de utilidad, prototipos, software, creación artística) que garanticen la calidad y el reconocimiento de la investigación, creación e innovación en la Unidad, con apego a los valores unitarios (sustentabilidad, responsabilidad social, ética). </t>
  </si>
  <si>
    <t>OBJETIVO ESTRATÉGICO I02. Construir un modelo confiable de vinculación con la sociedad para la solución de problemas, que permita adicionalmente la captación de recursos externos.</t>
  </si>
  <si>
    <t>OBJETIVO ESTRATÉGICO I03. Fortalecer la investigación, creación e innovación interdisciplinaria a través de una organización que propicie el trabajo interderpartamental e interdivisional, procurando una amplia y equilibrada diversidad de disciplinas.</t>
  </si>
  <si>
    <t xml:space="preserve">OBJETIVO ESTRATÉGICO I04. Aportar soluciones a problemas específicos en los campos vinculados a la vocación innovadora de la Unidad Lerma, fortaleciendo el apropiamiento social del conocimiento. </t>
  </si>
  <si>
    <t xml:space="preserve">OBJETIVO ESTRATÉGICO I05. Fomentar el desarrollo equilibrado de la investigación, creación e innovación con respecto a las demás funciones académicas; reduciendo las brechas entre los departamentos/divisiones. </t>
  </si>
  <si>
    <t xml:space="preserve">OBJETIVO ESTRATÉGICO I06. Contar con programas académicos que garanticen la incorporación de los alumnos a los proyectos de investigación, creación e innovación (planes de posgrado, proyectos de servicio social, movilidad, proyectos terminales) en condiciones favorables (becas, promoción de posgrados, cooperación con IES nacionales e internacionales). </t>
  </si>
  <si>
    <t xml:space="preserve">OBJETIVO ESTRATÉGICO I07. Contar con recursos, instalaciones y servicios adecuados para las labores de investigación, creación e innovación, que se aprovechen de manera óptima. </t>
  </si>
  <si>
    <t xml:space="preserve">OBJETIVO ESTRATÉGICO I08. Participar de redes académicas y asociaciones con instituciones de investigación, creación e innovación nacional e internacional. </t>
  </si>
  <si>
    <t xml:space="preserve">OBJETIVO ESTRATÉGICO I09. Mantener una normativa actualizada y flexible para el desarrollo de la investigación, creación e innovación, que incluya una guía de buenas prácticas. </t>
  </si>
  <si>
    <t xml:space="preserve">OBJETIVO ESTRATÉGICO I10. Procurar el libre acceso a los productos de investigación, creación e innovación. </t>
  </si>
  <si>
    <t xml:space="preserve">OBJETIVO ESTRATÉGICO I11. Impulsar la investigación, creación e innovación artística. </t>
  </si>
  <si>
    <t>I01</t>
  </si>
  <si>
    <t>I01-M01</t>
  </si>
  <si>
    <t xml:space="preserve">Porcentaje de profesores de tiempo completo que goza del estímulo a la docencia y a la Investigación: 75 %. </t>
  </si>
  <si>
    <t>I01-M02</t>
  </si>
  <si>
    <t xml:space="preserve">Porcentaje de los profesores de tiempo completo que goza de la beca a la permanencia: 90 %. </t>
  </si>
  <si>
    <t>I01-M03</t>
  </si>
  <si>
    <t xml:space="preserve">Porcentaje de los productos de investigación, creación e innovación que son implementados, inciden en políticas públicas o tienen un beneficio social comprobable: 50 %. </t>
  </si>
  <si>
    <t>I01-M04</t>
  </si>
  <si>
    <t xml:space="preserve">Porcentaje de los profesores de tiempo completo que pertenecen al SNI (Sistema Nacional de Investigadores) o al SNC (Sistema Nacional de Creadores): 38 % en 2018 y 60 % en 2024 (Indicador I2.14 del PDI). </t>
  </si>
  <si>
    <t>I01-M05</t>
  </si>
  <si>
    <t xml:space="preserve">Porcentaje de los profesores de tiempo completo miembros del SNI que es reconocido con el nivel II o superior: 15 % en 2018 y 30 % en 2024. </t>
  </si>
  <si>
    <t>I01-M06</t>
  </si>
  <si>
    <t xml:space="preserve">Número de patentes con potencial comercializable solicitadas anualmente ante el IMPI: 0.5 en 2018 y 1 en 2024. </t>
  </si>
  <si>
    <t>I01-M07</t>
  </si>
  <si>
    <t xml:space="preserve">Porcentaje de los profesores de tiempo completo que pertenecen a la máxima asociación académica de su área de conocimiento (ej. Academia Mexicana de Ciencias) o ha recibido una distinción equivalente (Premio Estatal de Ciencias, Premio Nacional de Ciencias y Artes): 10 % en 2018 y 20 % en 2024. </t>
  </si>
  <si>
    <t>I01-M08</t>
  </si>
  <si>
    <t xml:space="preserve">Áreas de Investigación por departamento: 2 en 2018 y 5 en 2024. </t>
  </si>
  <si>
    <t>I01-M09</t>
  </si>
  <si>
    <t xml:space="preserve">Porcentaje de las áreas de Investigación que cumple con los requisitos de un cuerpo académico consolidado: 20 % en 2018 y 50 % en 2024. </t>
  </si>
  <si>
    <t>I01-E01</t>
  </si>
  <si>
    <t xml:space="preserve">Procurar que los jefes de departamento asignen una carga equitativa entre las funciones sustantivas de la universidad. </t>
  </si>
  <si>
    <t>I01-E02</t>
  </si>
  <si>
    <t xml:space="preserve">Agilizar la dictaminación de publicaciones por parte de los comités editoriales. </t>
  </si>
  <si>
    <t>I01-E03</t>
  </si>
  <si>
    <t xml:space="preserve">Optimizar los procedimientos de adquisiciones y dar seguimiento a los mismos. </t>
  </si>
  <si>
    <t>I01-E04</t>
  </si>
  <si>
    <t xml:space="preserve">Contar con un programa de mantenimiento para equipo de laboratorios. </t>
  </si>
  <si>
    <t>I01-E05</t>
  </si>
  <si>
    <t xml:space="preserve">Establecer redes de investigación, creación e innovación con otras instituciones a nivel nacional e internacional. </t>
  </si>
  <si>
    <t>I01-E06</t>
  </si>
  <si>
    <t xml:space="preserve">Crear plataformas de investigación, creación e innovación. </t>
  </si>
  <si>
    <t>I01-E07</t>
  </si>
  <si>
    <t xml:space="preserve">Elaborar, mantener y difundir un inventario de equipo para investigación, creación e innovación disponible en la unidad para optimizar su uso. </t>
  </si>
  <si>
    <t>I01-E08</t>
  </si>
  <si>
    <t xml:space="preserve">Orientar las políticas de investigación, creación e innovación unitarias a la solución de problemas prioritarios de la región y del país. </t>
  </si>
  <si>
    <t>I01-E09</t>
  </si>
  <si>
    <t>Establecer sistemas divisionales de posgrado.</t>
  </si>
  <si>
    <t>I01-E10</t>
  </si>
  <si>
    <t xml:space="preserve">Incentivar un sistema de formación de recursos humanos equitativo de alto nivel. </t>
  </si>
  <si>
    <t>I01-E11</t>
  </si>
  <si>
    <t xml:space="preserve">Consolidar la planta académica de tiempo indeterminado. </t>
  </si>
  <si>
    <t>I01-E12</t>
  </si>
  <si>
    <t>I01-E13</t>
  </si>
  <si>
    <t>14</t>
  </si>
  <si>
    <t>I01-E14</t>
  </si>
  <si>
    <t>Incorporar a la estructura administrativa de la Unidad las siguientes funciones: transferencia de tecnología y procuración de recursos para la investigación, crea-ción e innovación.</t>
  </si>
  <si>
    <t>I02</t>
  </si>
  <si>
    <t>I02-M01</t>
  </si>
  <si>
    <t>Porcentaje del presupuesto aprobado en Otros Gastos de operación e inversión que proviene de financiamiento externo de los proyectos de investigación, creación e innovación: 10 % en 2018 y 20 % en 2024.</t>
  </si>
  <si>
    <t>I02-M02</t>
  </si>
  <si>
    <t>Número de laboratorios acreditados: 2 laboratorios y 1 bioterio.</t>
  </si>
  <si>
    <t>I02-E01</t>
  </si>
  <si>
    <t>Optimizar los procedimientos de convenios y contratos de servicio y dar seguimiento.</t>
  </si>
  <si>
    <t>I02-E02</t>
  </si>
  <si>
    <t>Gestionar la certificación de los laboratorios y del bioterio.</t>
  </si>
  <si>
    <t>I02-E03</t>
  </si>
  <si>
    <t>Capacitar al personal para asegurar el contar con la acreditación necesaria para los laboratorios o el bioterio.</t>
  </si>
  <si>
    <t>I02-E04</t>
  </si>
  <si>
    <t>Gestionar la certificación del personal de laboratorios y bioterio.</t>
  </si>
  <si>
    <t>I02-E05</t>
  </si>
  <si>
    <t>Incorporar a la estructura administrativa de la Unidad la procuración de recursos para la investigación, creación e innovación.</t>
  </si>
  <si>
    <t>I03</t>
  </si>
  <si>
    <t>I03-M01</t>
  </si>
  <si>
    <t>Porcentaje de los productos de investigación, creación e innovación que son interdisciplinarios (participan investigadores de más de una disciplina): 30 %.</t>
  </si>
  <si>
    <t>I03-E01</t>
  </si>
  <si>
    <t>Orientar las políticas de investigación, creación e innovación unitarias a la solución de problemas prioritarios de la región y del país con énfasis en la interdisciplina.</t>
  </si>
  <si>
    <t>I03-E02</t>
  </si>
  <si>
    <t>Consolidar la planta académica de tiempo indeterminado considerando la sinergia que se pueda crear entre distintas disciplinas.</t>
  </si>
  <si>
    <t>I03-E03</t>
  </si>
  <si>
    <t>Promover, a través de las áreas, la asignación de mayores recursos a los proyectos interdisciplinarios.</t>
  </si>
  <si>
    <t>I04</t>
  </si>
  <si>
    <t>I04-M01</t>
  </si>
  <si>
    <t xml:space="preserve">Porcentaje de las áreas de Investigación que tiene al menos un proyecto de investigación, creación e innovación vinculado con los programas institucionales o unitarios: 100 %. </t>
  </si>
  <si>
    <t>I04-M02</t>
  </si>
  <si>
    <t xml:space="preserve">Porcentaje del presupuesto anual disponible en investigación, creación e in-novación que se dedica a financiar programas unitarios: 30 %. </t>
  </si>
  <si>
    <t>I04-E01</t>
  </si>
  <si>
    <t xml:space="preserve">Emitir lineamientos para la creación, modificación y supresión de áreas de Investigación. </t>
  </si>
  <si>
    <t>I04-E02</t>
  </si>
  <si>
    <t xml:space="preserve">Emitir lineamientos de programas de investigación, creación e innovación unitarios. </t>
  </si>
  <si>
    <t>I04-E03</t>
  </si>
  <si>
    <t>I05</t>
  </si>
  <si>
    <t>I05-M01</t>
  </si>
  <si>
    <t>I05-M02</t>
  </si>
  <si>
    <t xml:space="preserve">Número mínimo de profesores de tiempo completo por departamento: 30 en 2018 y 50 en 2024. </t>
  </si>
  <si>
    <t>I05-E01</t>
  </si>
  <si>
    <t>I05-E02</t>
  </si>
  <si>
    <t xml:space="preserve">Garantizar que los profesores cuenten con el tiempo suficiente para dedicar al trabajo de investigación, creación e innovación y cumplir las metas I01-M04 e I01-M05. </t>
  </si>
  <si>
    <t>I05-E03</t>
  </si>
  <si>
    <t xml:space="preserve">Generar una oferta amplia y diversa de licenciaturas y posgrados. </t>
  </si>
  <si>
    <t>I05-E04</t>
  </si>
  <si>
    <t>I05-E05</t>
  </si>
  <si>
    <t>Fomentar la creación de líneas y proyectos de investigación, creación e inovación que propicien la incorporación de profesores.</t>
  </si>
  <si>
    <t>I06</t>
  </si>
  <si>
    <t>I06-M01</t>
  </si>
  <si>
    <t>I06-E01</t>
  </si>
  <si>
    <t xml:space="preserve">Incorporar en los lineamientos de investigación, creación e innovación criterios para el reconocimiento de crédito en productos de trabajo, tales como artículos, memorias, ponencias, posters de obra. </t>
  </si>
  <si>
    <t>I06-E02</t>
  </si>
  <si>
    <t xml:space="preserve">Incentivar la participación de alumnos en proyectos de investigación, creación e innovación. </t>
  </si>
  <si>
    <t>I06-E03</t>
  </si>
  <si>
    <t>I06-E04</t>
  </si>
  <si>
    <t xml:space="preserve">Llevar a cabo seminarios departamentales trimestrales abiertos a los alumnos para que conozcan el trabajo de investigación, creación e innovación que se hace en la Unidad. </t>
  </si>
  <si>
    <t>I06-E05</t>
  </si>
  <si>
    <t xml:space="preserve">Llevar a cabo adecuaciones a los planes o programas de estudio para incorporar la figura de proyecto terminal en las licenciaturas en las que sea pertinente y promover esta figura entre los alumnos. </t>
  </si>
  <si>
    <t>I07</t>
  </si>
  <si>
    <t>I07-M01</t>
  </si>
  <si>
    <t>I07-M02</t>
  </si>
  <si>
    <t xml:space="preserve">Porcentaje de los laboratorios que cuenta con equipo suficiente y en buenas condiciones de operación: 100 %. </t>
  </si>
  <si>
    <t>I07-M03</t>
  </si>
  <si>
    <t xml:space="preserve">Porcentaje de los laboratorios que cumple con las normas de seguridad y con buenas prácticas de laboratorio: 100 %. </t>
  </si>
  <si>
    <t>I07-E01</t>
  </si>
  <si>
    <t>I07-E02</t>
  </si>
  <si>
    <t>I07-E03</t>
  </si>
  <si>
    <t>I07-E04</t>
  </si>
  <si>
    <t xml:space="preserve">Elaborar, mantener y difundir un inventario de equipo de investigación, creación e innovación disponible en la Unidad para optimizar su uso. </t>
  </si>
  <si>
    <t>I07-E05</t>
  </si>
  <si>
    <t xml:space="preserve">Elaborar los protocolos para el uso adecuado de los laboratorios. </t>
  </si>
  <si>
    <t>I07-E06</t>
  </si>
  <si>
    <t xml:space="preserve">Asegurar que los laboratorios cumplan con las normas de seguridad y protección al medio ambiente, en su diseño, operación y mantenimiento. </t>
  </si>
  <si>
    <t>I07-E07</t>
  </si>
  <si>
    <t>Incorporar a la estructura administrativa de la Unidad la procuración de recursos para la investigación, creación e innovación</t>
  </si>
  <si>
    <t>I08</t>
  </si>
  <si>
    <t>I08-M01</t>
  </si>
  <si>
    <t>I08-M02</t>
  </si>
  <si>
    <t>I08-M03</t>
  </si>
  <si>
    <t xml:space="preserve">Número de eventos académicos de nivel internacional por año: 3. </t>
  </si>
  <si>
    <t>I08-E01</t>
  </si>
  <si>
    <t xml:space="preserve">Establecer redes de investigación, creación e innovación con otras instituciones para la creación de proyectos académicos o artísticos. </t>
  </si>
  <si>
    <t>I08-E02</t>
  </si>
  <si>
    <t xml:space="preserve">Incorporar al Plan Maestro de la Unidad el aseguramiento de espacios adecuados para la realización de eventos académicos. </t>
  </si>
  <si>
    <t>I08-E03</t>
  </si>
  <si>
    <t xml:space="preserve">Generar convenios de colaboración. </t>
  </si>
  <si>
    <t>I08-E04</t>
  </si>
  <si>
    <t xml:space="preserve">Incorporar la organización de eventos académicos en la formulación del proyecto de presupuesto anual de ingresos y egresos. </t>
  </si>
  <si>
    <t>I08-E05</t>
  </si>
  <si>
    <t xml:space="preserve">Incorporar a la estructura administrativa de la Unidad las siguientes funciones: transferencia de tecnología y procuración de recursos para la investigación, creación e innovación. </t>
  </si>
  <si>
    <t>I09</t>
  </si>
  <si>
    <t>I09-M01</t>
  </si>
  <si>
    <t xml:space="preserve">Porcentaje de los instrumentos normativos asociados a la investigación, creación e innovación (políticas operativas, criterios y lineamientos) que fue revisado y actualizado en los últimos 4 años: 100 %. </t>
  </si>
  <si>
    <t>I09-M02</t>
  </si>
  <si>
    <t xml:space="preserve">Porcentaje de los protocolos de investigación, creación e innovación en las disciplinas que lo requieren que son revisados y aprobados por un comité de bioética: 100 %. </t>
  </si>
  <si>
    <t>I09-M03</t>
  </si>
  <si>
    <t xml:space="preserve">Porcentaje de las observaciones de la defensoría de los derechos y bienestar de los animales que se atiende satisfactoriamente: 100 %. </t>
  </si>
  <si>
    <t>I09-E01</t>
  </si>
  <si>
    <t xml:space="preserve">Formular los instrumentos normativos asociados a la investigación, creación e innovación (políticas operativas, criterios y lineamientos) y actualizarlos cada 5 años. </t>
  </si>
  <si>
    <t>I09-E02</t>
  </si>
  <si>
    <t>Formar un comité de bioética.</t>
  </si>
  <si>
    <t>I10</t>
  </si>
  <si>
    <t>I10-M01</t>
  </si>
  <si>
    <t xml:space="preserve">Porcentaje de los proyectos terminales, idóneas comunicaciones de resultados y tesis de los alumnos que se publica en un repositorio digital de libre acceso, salvo excepciones justificadas (ej. patentes, convenios patrocinados): 100 %. </t>
  </si>
  <si>
    <t>I10-M02</t>
  </si>
  <si>
    <t xml:space="preserve">Porcentaje de los productos de investigación, creación e innovación que está disponible en el acervo bibliográfico institucional, salvo excepciones justificadas (ej. patentes, convenios patrocinados): 100 %. </t>
  </si>
  <si>
    <t>I10-E01</t>
  </si>
  <si>
    <t>I10-E02</t>
  </si>
  <si>
    <t>I11</t>
  </si>
  <si>
    <t>I11-M01</t>
  </si>
  <si>
    <t xml:space="preserve">Seminarios nacionales de arte al año: 3. </t>
  </si>
  <si>
    <t>I11-M02</t>
  </si>
  <si>
    <t xml:space="preserve">Seminarios internacionales de arte al año: 1. </t>
  </si>
  <si>
    <t>I11-M03</t>
  </si>
  <si>
    <t xml:space="preserve">Convenios de colaboración con escuelas de artes a nivel nacional: 3 en 2018 y 6 en 2024. </t>
  </si>
  <si>
    <t>I11-M04</t>
  </si>
  <si>
    <t xml:space="preserve">Convenios de colaboración con escuelas de arte a nivel internacional: 1 en 2018 y 3 en 2024. </t>
  </si>
  <si>
    <t>I11-E01</t>
  </si>
  <si>
    <t xml:space="preserve">Crear espacios de reflexión para la comunidad artística que propicien el inter-cambio de creadores. </t>
  </si>
  <si>
    <t>I11-E02</t>
  </si>
  <si>
    <t xml:space="preserve">Incorporar al Plan Maestro de la Unidad el aseguramiento de espacios adecuados para la realización de actividades artísticas. </t>
  </si>
  <si>
    <t>I11-E03</t>
  </si>
  <si>
    <t xml:space="preserve">Impulsar proyectos de coinversión para la creación artística. </t>
  </si>
  <si>
    <t>I11-E04</t>
  </si>
  <si>
    <t>Vincularse con las escuelas y espacios de representación profesional en artes.</t>
  </si>
  <si>
    <t>OBJETIVO ESTRATÉGICO D09. Incorporar la enseñanza del inglés y otros idiomas a la formación de los alumnos.</t>
  </si>
  <si>
    <t>OBJETIVO ESTRATÉGICO D10. Mantener diversos colectivos formales de discusión, con la participación de todos los profesores, para coadyuvar a la mejora continua de la función docente.</t>
  </si>
  <si>
    <t>OBJETIVO ESTRATÉGICO D11. Vincular la docencia a las demás funciones académicas a través de la participación de los alumnos en proyectos de investigación, creación e innovación y en otras actividades relacionadas.</t>
  </si>
  <si>
    <t>OBJETIVO ESTRATÉGICO D01. Formar profesionales y ciudadanos responsables y competentes, con liderazgo, principios éticos, compromiso social y con el medio ambiente.</t>
  </si>
  <si>
    <t>OBJETIVO ESTRATÉGICO D02. Impulsar y fortalecer la educación en materia artística.</t>
  </si>
  <si>
    <t>OBJETIVO ESTRATÉGICO D03. Contribuir a la demanda creciente de egresados de licenciatura y posgrado, empleando procesos idóneos de selección, evaluación y avance curricular.</t>
  </si>
  <si>
    <t>OBJETIVO ESTRATÉGICO D04. Contar con una oferta actualizada de planes y programas de estudio de licenciatura y posgrado, reconocida por su pertinencia, excelencia académica e innovación.</t>
  </si>
  <si>
    <t>OBJETIVO ESTRATÉGICO D05. Establecer un balance adecuado entre planta académica y alumnos.</t>
  </si>
  <si>
    <t>OBJETIVO ESTRATÉGICO D06. Ser la mejor opción en el Valle de Toluca para realizar estudios de educación superior.</t>
  </si>
  <si>
    <t>OBJETIVO ESTRATÉGICO D07. Propiciar un ambiente universitario que favorezca el proceso de enseñanza aprendizaje y contar con espacios diversos, equipamiento, programas y apoyos</t>
  </si>
  <si>
    <t>OBJETIVO ESTRATÉGICO D08. Disponer de una plataforma de educación virtual que permita impartir parte del proceso de enseñanza aprendizaje, en todos los niveles, en esa modalidad.</t>
  </si>
  <si>
    <t>OBJETIVO ESTRATÉGICO C01. Promover la difusión y divulgación de los resultados académicos en medios de comunicación.</t>
  </si>
  <si>
    <t>OBJETIVO ESTRATÉGICO C02. Consolidar un programa que involucre a la comunidad universitaria con las manifestaciones culturales específicas de la región.</t>
  </si>
  <si>
    <t>OBJETIVO ESTRATÉGICO C03. Poseer al menos una revista especializada en la DCSH y consolidar el sistema de información de la Unidad.</t>
  </si>
  <si>
    <t xml:space="preserve">OBJETIVO ESTRATÉGICO C04. Constituir un referente en la región del Valle de Toluca y un espacio que coadyuve al desarrollo del entorno y a la preservación de sus valores culturales. </t>
  </si>
  <si>
    <t xml:space="preserve">OBJETIVO ESTRATÉGICO C05. Contar con una repetidora de UAM Radio enfocada a la difusión del quehacer académico de la Unidad. </t>
  </si>
  <si>
    <t xml:space="preserve">OBJETIVO ESTRATÉGICO C07. Alcanzar el reconocimiento del personal académico a través de su participación en comités editoriales externos. </t>
  </si>
  <si>
    <t xml:space="preserve">OBJETIVO ESTRATÉGICO C08. Operar con consejos y comités editoriales que garanticen la calidad de las publicaciones. </t>
  </si>
  <si>
    <t xml:space="preserve">OBJETIVO ESTRATÉGICO C09. Establecer un programa robusto de producción editorial que incluya coediciones y que fomente las publicaciones electrónicas (ebooks). </t>
  </si>
  <si>
    <t xml:space="preserve">OBJETIVO ESTRATÉGICO C10. Constituir un referente en creación y divulgación artística en la región del Valle de Toluca. </t>
  </si>
  <si>
    <t xml:space="preserve">OBJETIVO ESTRATÉGICO C06. Contar con un programa consolidado de educación continua (cursos, diplomados) que permita compartir con la sociedad las fortalezas académicas de la Unidad. </t>
  </si>
  <si>
    <t>C01</t>
  </si>
  <si>
    <t>C01-M01</t>
  </si>
  <si>
    <t>Porcentaje de los resultados de investigación, creación e innovación que son difundidos en medios de comunicación a nivel local: 60 % en 2018 y 90 % en 2024.</t>
  </si>
  <si>
    <t>C01-M02</t>
  </si>
  <si>
    <t>Porcentaje de los resultados de investigación, creación e innovación que son difundidos en medios de comunicación a nivel nacional: 20 % en 2018 y 50 % en 2024.</t>
  </si>
  <si>
    <t>C01-M03</t>
  </si>
  <si>
    <t>Porcentaje de los profesores de tiempo completo que participan en actividades de divulgación del quehacer académico: 40 % en 2018 y 80 % en 2024.</t>
  </si>
  <si>
    <t>C01-E01</t>
  </si>
  <si>
    <t>Organizar conferencias de medios para la difusión de resultados con la frecuencia que se requiera.</t>
  </si>
  <si>
    <t>C01-E02</t>
  </si>
  <si>
    <t>Generar un catálogo de investigadores para efectos de difusión.</t>
  </si>
  <si>
    <t>C01-E03</t>
  </si>
  <si>
    <t>Organizar eventos de divulgación a través de las divisiones y departamentos con el apoyo de las instancias de la Rectoría.</t>
  </si>
  <si>
    <t>C01-E04</t>
  </si>
  <si>
    <t>Incorporar a la estructura administrativa de la Unidad la difusión y divulgación del conocimiento científico, humanístico y artístico con el apoyo de personal especializado.</t>
  </si>
  <si>
    <t>C02</t>
  </si>
  <si>
    <t>C02-M01</t>
  </si>
  <si>
    <t>Número de eventos culturales anuales (tales como ciclos de cine, exposiciones artísticas, concursos, presentaciones de libros, conciertos, obras de teatro, conferencias de divulgación) con participación de la población y organizaciones locales y de la comunidad universitaria que se organizan o co-organizan: 10 en 2018 y 20 en 2024.</t>
  </si>
  <si>
    <t>C02-M02</t>
  </si>
  <si>
    <t>Se organiza una feria bienal cultural (libros, exposiciones, actividades diversas).</t>
  </si>
  <si>
    <t>C02-M03</t>
  </si>
  <si>
    <t>Se organiza una feria bienal de ciencia y tecnología.</t>
  </si>
  <si>
    <t>C02-M04</t>
  </si>
  <si>
    <t>Se organiza un encuentro anual Universidad - Comunidades.</t>
  </si>
  <si>
    <t>C02-E01</t>
  </si>
  <si>
    <t>Gestionar la coparticipación de la Unidad en actividades culturales en la región.</t>
  </si>
  <si>
    <t>C02-E02</t>
  </si>
  <si>
    <t>Formular un programa para la organización de ferias que considere recursos necesarios y responsables.</t>
  </si>
  <si>
    <t>C02-E03</t>
  </si>
  <si>
    <t>Organizar presentaciones para los libros que se producen dentro de la Unidad.</t>
  </si>
  <si>
    <t>C02-E04</t>
  </si>
  <si>
    <t>Invitar a las autoridades, organizaciones y personas distinguidas del entorno a participar y colaborar en las actividades culturales de la Unidad.</t>
  </si>
  <si>
    <t>C02-E05</t>
  </si>
  <si>
    <t>Fortalecer la Sección de Actividades Culturales con personal que atienda actividades específicas y con los recursos materiales necesarios.</t>
  </si>
  <si>
    <t>C02-E06</t>
  </si>
  <si>
    <t>Difundir las expresiones de las culturas populares, indígenas, urbanas y comunitarias.</t>
  </si>
  <si>
    <t>C02-E07</t>
  </si>
  <si>
    <t>Promover la oferta editorial en comunidades.</t>
  </si>
  <si>
    <t>C03</t>
  </si>
  <si>
    <t>C03-M01</t>
  </si>
  <si>
    <t>La DCSH cuenta con una revista indexada semestral, operada bajo el sistema OJS o vigente en 2024.</t>
  </si>
  <si>
    <t>C03-M02</t>
  </si>
  <si>
    <t>Se cuenta con un sistema de difusión académico y cultural, a través del uso de medios de comunicación tradicionales y alternativos, mediante tecnologías de información y comunicación (TIC), con énfasis en la web 2.0 o vigente, que asegure alto impacto, presencia, apertura y excelencia de contenido, y que es el principal medio de comunicación para la comunidad de la UAM Lerma.</t>
  </si>
  <si>
    <t>C03-M03</t>
  </si>
  <si>
    <t>El sistema de difusión unitario es el más visitado en el Valle de Toluca en 2024.</t>
  </si>
  <si>
    <t>C03-M04</t>
  </si>
  <si>
    <t>La Unidad cuenta con una Gaceta trimestral que difunda el quehacer universitario (impreso y/o electrónico).</t>
  </si>
  <si>
    <t>C03-E01</t>
  </si>
  <si>
    <t>Formular e implantar un proyecto para una revista especializada de la División de CSH que cuente con los recursos necesarios para ello.</t>
  </si>
  <si>
    <t>C03-E02</t>
  </si>
  <si>
    <t>C03-E04</t>
  </si>
  <si>
    <t>Establecer un programa para el Sistema de Difusión Unitario.</t>
  </si>
  <si>
    <t>C03-E05</t>
  </si>
  <si>
    <t>Interactuar con los departamentos académicos que cultiven disciplinas que puedan apoyar al sistema de difusión (TIC, redacción, arte y comunicación digitales).</t>
  </si>
  <si>
    <t>C03-E06</t>
  </si>
  <si>
    <t>Consolidar el órgano informativo unitario (Ngu).</t>
  </si>
  <si>
    <t>C03-E07</t>
  </si>
  <si>
    <t>Asegurar el flujo de información entre las instancias académicas y la oficina a cargo del sistema de difusión.</t>
  </si>
  <si>
    <t>C03-E08</t>
  </si>
  <si>
    <t>Desarrollar un mecanismo de medición que permita evaluar el desempeño del sistema de difusión.</t>
  </si>
  <si>
    <t>C03-E09</t>
  </si>
  <si>
    <t>Incorporar a la estructura administrativa de la Unidad la operación del sistema de difusión (webmaster, fotógrafos, reporteros).</t>
  </si>
  <si>
    <t>C04</t>
  </si>
  <si>
    <t>C04-M01</t>
  </si>
  <si>
    <t xml:space="preserve">Invitaciones anuales que la Unidad o miembros de su plantilla académica reciben por parte de instituciones locales y del Estado de México a participaciones tales como asesorías, consultorías, jurados, comisiones dictaminadoras, conferencias magistrales y de divulgación, coordinación de eventos científicos, elaboración de normas y políticas públicas: 40 en 2018 y 80 en 2024. </t>
  </si>
  <si>
    <t>C04-M02</t>
  </si>
  <si>
    <t xml:space="preserve">La Unidad cuenta con un complejo cultural con un teatro para 350 personas, una sala de exposiciones con equipamiento multimedia, una librería y 2 aulas de educación continua para 25 personas cada una. </t>
  </si>
  <si>
    <t>C04-E01</t>
  </si>
  <si>
    <t>C04-E02</t>
  </si>
  <si>
    <t xml:space="preserve">Incluir en el Plan Maestro de Obras el desarrollo de la infraestructura cultural. </t>
  </si>
  <si>
    <t>C04-E03</t>
  </si>
  <si>
    <t xml:space="preserve">Gestionar la adquisición de predios o inmuebles externos al terreno disponible preferentemente para actividades de extensión universitaria. </t>
  </si>
  <si>
    <t>C05</t>
  </si>
  <si>
    <t>C05-M01</t>
  </si>
  <si>
    <t xml:space="preserve">Porcentaje de la programación de UAM Radio que la Unidad tiene la capacidad de producir: 15 % en 2018 y 35 % en 2024. </t>
  </si>
  <si>
    <t>C05-E01</t>
  </si>
  <si>
    <t xml:space="preserve">Gestionar la apertura de una repetidora de UAM Radio en Lerma y asignar los recursos necesarios. </t>
  </si>
  <si>
    <t>C05-E02</t>
  </si>
  <si>
    <t xml:space="preserve">Establecer un programa de inversión y mantenimiento para la producción radiofónica. </t>
  </si>
  <si>
    <t>C05-E03</t>
  </si>
  <si>
    <t xml:space="preserve">Formular e implantar un proyecto unitario para producción radiofónica. </t>
  </si>
  <si>
    <t>C05-E04</t>
  </si>
  <si>
    <t>C05-E05</t>
  </si>
  <si>
    <t xml:space="preserve">Contar con un mecanismo de medición del rating de UAM Radio. </t>
  </si>
  <si>
    <t>C05-E06</t>
  </si>
  <si>
    <t>Incorporar a la estructura administrativa de la Unidad personal para la operación de la repetidora de UAM Radio.</t>
  </si>
  <si>
    <t>C06</t>
  </si>
  <si>
    <t>C06-M01</t>
  </si>
  <si>
    <t xml:space="preserve">Número de cursos de educación continua (presenciales o en línea) de 40 horas y para 25 participantes o su equivalente con cuotas de recuperación variables que se ofrecen anualmente: 7 en 2018 y 15 en 2024. </t>
  </si>
  <si>
    <t>C06-M02</t>
  </si>
  <si>
    <t>C06-M03</t>
  </si>
  <si>
    <t xml:space="preserve">Diplomados que ofrecen anualmente las divisiones en conjunto, con apoyo de la Sección de Educación Continua: 1 en 2018 y 3 en 2024. </t>
  </si>
  <si>
    <t>C06-E01</t>
  </si>
  <si>
    <t xml:space="preserve">Formular un programa para la promoción de la educación continua que incluya: detección de necesidades de capacitación al exterior, elaboración y difusión de un catálogo con la oferta de educación continua. </t>
  </si>
  <si>
    <t>C06-E02</t>
  </si>
  <si>
    <t xml:space="preserve">Incluir en la estructura administrativa de la Unidad personal para la operación y el seguimiento del programa de educación continua. </t>
  </si>
  <si>
    <t>C07</t>
  </si>
  <si>
    <t>C07-M01</t>
  </si>
  <si>
    <t>C07-E01</t>
  </si>
  <si>
    <t>C07-E02</t>
  </si>
  <si>
    <t>Fomentar los canales institucionales para la actividad editorial dentro de la Unidad.</t>
  </si>
  <si>
    <t>C08</t>
  </si>
  <si>
    <t>C08-M01</t>
  </si>
  <si>
    <t xml:space="preserve">Cada división cuenta con un comité editorial (para libros, colecciones de libros, material didáctico, catálogos de arte y otras líneas editoriales), y la DCSH cuenta con uno más para las publicaciones periódicas; con integrantes de reconocido prestigio, la mitad de ellos externos. </t>
  </si>
  <si>
    <t>C08-M02</t>
  </si>
  <si>
    <t xml:space="preserve">Todas las publicaciones académicas pasan por arbitraje. </t>
  </si>
  <si>
    <t>C08-M03</t>
  </si>
  <si>
    <t xml:space="preserve">La Unidad cuenta con un consejo editorial interdisciplinario, encargado de proponer y mantener actualizadas las líneas editoriales. </t>
  </si>
  <si>
    <t>C08-E01</t>
  </si>
  <si>
    <t>C08-E02</t>
  </si>
  <si>
    <t xml:space="preserve">Constituir el consejo y los comités editoriales conforme al RO y las POPE. </t>
  </si>
  <si>
    <t>C08-E03</t>
  </si>
  <si>
    <t>Formular y operar líneas editoriales.</t>
  </si>
  <si>
    <t>C09</t>
  </si>
  <si>
    <t>C09-M01</t>
  </si>
  <si>
    <t xml:space="preserve">Porcentaje de los productos que procesa la Sección Editorial que se publica en formato electrónico: 25 % en 2018 y 50 % en 2024. </t>
  </si>
  <si>
    <t>C09-M02</t>
  </si>
  <si>
    <t xml:space="preserve">Porcentaje de los productos coeditados con casas editoriales que se distribuye ampliamente y tiene impacto: 70 % en 2018 y 90 % en 2024. </t>
  </si>
  <si>
    <t>C09-M03</t>
  </si>
  <si>
    <t xml:space="preserve">Porcentaje máximo de coediciones en relación a la producción editorial total: 80 % en 2018 y 60 % en 2024. </t>
  </si>
  <si>
    <t>C09-M04</t>
  </si>
  <si>
    <t xml:space="preserve">Porcentaje de la producción editorial que se puede comercializar de manera electrónica: 60 % en 2018 y 100 % en 2024. </t>
  </si>
  <si>
    <t>C09-E01</t>
  </si>
  <si>
    <t>C09-E02</t>
  </si>
  <si>
    <t>C09-E03</t>
  </si>
  <si>
    <t xml:space="preserve">Generar enlaces para el desarrollo de coediciones. </t>
  </si>
  <si>
    <t>C09-E04</t>
  </si>
  <si>
    <t xml:space="preserve">Elaborar un catálogo de casas editoriales de prestigio y hacer una evaluación permanente de las mismas. </t>
  </si>
  <si>
    <t>C09-E05</t>
  </si>
  <si>
    <t>Incorporar a la estructura administrativa de la Unidad personal especializado para apoyo de la producción y distribución editorial impresa y electrónica.</t>
  </si>
  <si>
    <t>C10</t>
  </si>
  <si>
    <t>C10-M01</t>
  </si>
  <si>
    <t xml:space="preserve">Eventos anuales de reconocimiento a artistas nacionales destacados: 1. </t>
  </si>
  <si>
    <t>C10-M02</t>
  </si>
  <si>
    <t xml:space="preserve">Exposiciones artísticas anuales en formato digital: 1 en 2018 y 3 en 2024. </t>
  </si>
  <si>
    <t>C10-M03</t>
  </si>
  <si>
    <t xml:space="preserve">Exposiciones artísticas anuales en museos de la región: 3. </t>
  </si>
  <si>
    <t>C10-M04</t>
  </si>
  <si>
    <t xml:space="preserve">Talleres de arte anuales en comunidades marginadas de la región: 3. </t>
  </si>
  <si>
    <t>C10-M05</t>
  </si>
  <si>
    <t xml:space="preserve">Concursos anuales de arte: 1. </t>
  </si>
  <si>
    <t>C10-M06</t>
  </si>
  <si>
    <t xml:space="preserve">Contar con un museo virtual. </t>
  </si>
  <si>
    <t>C10-E01</t>
  </si>
  <si>
    <t xml:space="preserve">Reconocer la labor y trayectoria de los creadores. </t>
  </si>
  <si>
    <t>C10-E02</t>
  </si>
  <si>
    <t xml:space="preserve">Apoyar y estimular la presentación y difusión del trabajo de los creadores. </t>
  </si>
  <si>
    <t>C10-E03</t>
  </si>
  <si>
    <t xml:space="preserve">Fomentar las diversas formas expresivas y artísticas en el mundo digital. </t>
  </si>
  <si>
    <t>C10-E04</t>
  </si>
  <si>
    <t xml:space="preserve">Generar convocatorias y programas de apoyo al talento de diseñadores, creativos y desarrolladores de aplicaciones, obras y productos digitales. </t>
  </si>
  <si>
    <t>C10-E05</t>
  </si>
  <si>
    <t>C10-E06</t>
  </si>
  <si>
    <t xml:space="preserve">Desarrollar un programa de exposiciones, así como actividades y servicios com-plementarios para promover el aprecio y conservación del patrimonio artístico. </t>
  </si>
  <si>
    <t>C10-E07</t>
  </si>
  <si>
    <t xml:space="preserve">Aprovechar la infraestructura estatal y municipal y promover su mayor utilización. </t>
  </si>
  <si>
    <t>C10-E08</t>
  </si>
  <si>
    <t>C10-E09</t>
  </si>
  <si>
    <t>Fortalecer la presencia del patrimonio artístico regional.</t>
  </si>
  <si>
    <t xml:space="preserve">OBJETIVO ESTRATÉGICO V01. Ofrecer a los alumnos y personal académico alternativas de movilidad nacional e internacional con financiamiento. </t>
  </si>
  <si>
    <t xml:space="preserve">OBJETIVO ESTRATÉGICO V02. Mantener una oferta diversificada de programas y proyectos de servicio social, privilegiando la interdisciplina y el enlace efectivo con el entorno. </t>
  </si>
  <si>
    <t>OBJETIVO ESTRATÉGICO V03. Contar con un sistema de difusión e información actualizado y oportuno, que permita optimizar y potenciar la participación en los distintos programas de vinculación</t>
  </si>
  <si>
    <t xml:space="preserve">OBJETIVO ESTRATÉGICO V05. Ofrecer el servicio de bolsa de trabajo para alumnos avanzados y egresados. </t>
  </si>
  <si>
    <t xml:space="preserve">OBJETIVO ESTRATÉGICO V06. Ofertar una cartera de servicios, asesorías y desarrollos que permitan una robusta dinámica de convenios con los sectores público, privado y social, con la captación de recursos significativos. </t>
  </si>
  <si>
    <t xml:space="preserve">OBJETIVO ESTRATÉGICO V07. Disponer de apoyos efectivos para involucrar a los alumnos en prácticas profesionales conforme a los planes y programas de estudio. </t>
  </si>
  <si>
    <t xml:space="preserve">OBJETIVO ESTRATÉGICO V08. Contar con una política activa y agresiva de reclutamiento de los mejores alumnos (regionales, nacionales e internacionales). </t>
  </si>
  <si>
    <t>V01</t>
  </si>
  <si>
    <t>V01-M01</t>
  </si>
  <si>
    <t xml:space="preserve">Porcentaje de los egresados de licenciatura que ha participado en programas de movilidad nacional: 10 %. </t>
  </si>
  <si>
    <t>V01-M02</t>
  </si>
  <si>
    <t xml:space="preserve">Porcentaje de los egresados de licenciatura que ha participado en programas de movilidad internacional: 5 % en 2018 y 10 % en 2024. </t>
  </si>
  <si>
    <t>V01-M03</t>
  </si>
  <si>
    <t xml:space="preserve">Porcentaje de los egresados de licenciatura que ha participado en programas de movilidad internacional impartidos en lengua diferente al español: 1 % en 2018 y 2.5 % en 2024. </t>
  </si>
  <si>
    <t>V01-M04</t>
  </si>
  <si>
    <t xml:space="preserve">La Unidad recibe o ha recibido en el año un número de participantes de movilidad en licenciatura equivalente al número de alumnos en movilidad. </t>
  </si>
  <si>
    <t>V01-M05</t>
  </si>
  <si>
    <t xml:space="preserve">Todos los planes de estudio de licenciatura incluyen modalidades de movilidad. </t>
  </si>
  <si>
    <t>V01-M06</t>
  </si>
  <si>
    <t xml:space="preserve">Porcentaje de los egresados de posgrado que ha participado en programas de movilidad: 15 % en 2018 y 25 % en 2024. </t>
  </si>
  <si>
    <t>V01-M07</t>
  </si>
  <si>
    <t xml:space="preserve">Porcentaje del personal académico que ha gozado de una estancia, de al menos un trimestre, de intercambio nacional: 10 % en 2018 y 20 % en 2024. </t>
  </si>
  <si>
    <t>V01-M08</t>
  </si>
  <si>
    <t xml:space="preserve">Porcentaje de personal académico que ha gozado de una estancia, de al menos un trimestre, de intercambio internacional: 5 % en 2018 y 10 % en 2024. </t>
  </si>
  <si>
    <t>V01-M09</t>
  </si>
  <si>
    <t xml:space="preserve">La Unidad recibe o ha recibido en el año un número de profesores visitantes o invitados equivalente al personal académico en movilidad. </t>
  </si>
  <si>
    <t>V01-E01</t>
  </si>
  <si>
    <t xml:space="preserve">Promover y difundir el programa de movilidad nacional e internacional. </t>
  </si>
  <si>
    <t>V01-E02</t>
  </si>
  <si>
    <t xml:space="preserve">Ofertar clases de inglés y otras lenguas. </t>
  </si>
  <si>
    <t>V01-E03</t>
  </si>
  <si>
    <t xml:space="preserve">Establecer convenios con instituciones que puedan contribuir a la preparación de los alumnos en otras lenguas. </t>
  </si>
  <si>
    <t>V01-E04</t>
  </si>
  <si>
    <t xml:space="preserve">Fomentar las adecuaciones de las licenciaturas para que incluyan la movilidad y faciliten las equivalencias con otras universidades. </t>
  </si>
  <si>
    <t>V01-E05</t>
  </si>
  <si>
    <t xml:space="preserve">Promover y difundir las licenciaturas y posgrados ofrecidos en la Unidad, en las universidades con las que se tienen convenio de movilidad. </t>
  </si>
  <si>
    <t>V01-E06</t>
  </si>
  <si>
    <t xml:space="preserve">Elaborar convenios de colaboración con instituciones nacionales e internacionales que incluyan la movilidad de profesores y alumnos. </t>
  </si>
  <si>
    <t>V01-E07</t>
  </si>
  <si>
    <t>Tener una planta académica consolidada que permita el suplir a los profesores que se encuentren en intercambio.</t>
  </si>
  <si>
    <t>V02</t>
  </si>
  <si>
    <t>V02-M01</t>
  </si>
  <si>
    <t xml:space="preserve">Porcentaje de los proyectos de servicio social que se realizan al exterior de la Universidad: 75 %. </t>
  </si>
  <si>
    <t>V02-M02</t>
  </si>
  <si>
    <t xml:space="preserve">Porcentaje de los proyectos de servicio social que cuentan con la participación de alumnos de al menos 2 divisiones: 50 %. </t>
  </si>
  <si>
    <t>V02-M03</t>
  </si>
  <si>
    <t xml:space="preserve">El procedimiento de servicio social está documentado y mapeado y cumple con normas reconocidas de calidad. </t>
  </si>
  <si>
    <t>V02-M04</t>
  </si>
  <si>
    <t>V02-E01</t>
  </si>
  <si>
    <t>V02-E02</t>
  </si>
  <si>
    <t xml:space="preserve">Establecer proyectos y programas de servicio social vinculados al entorno. </t>
  </si>
  <si>
    <t>V02-E03</t>
  </si>
  <si>
    <t xml:space="preserve">Autorizar programas de servicio social interdivisional en el Consejo Académico. </t>
  </si>
  <si>
    <t>V02-E04</t>
  </si>
  <si>
    <t>V03</t>
  </si>
  <si>
    <t>V03-M01</t>
  </si>
  <si>
    <t xml:space="preserve">Todos los programas de vinculación son difundidos a la comunidad universitaria a través del sistema de difusión de la Unidad. </t>
  </si>
  <si>
    <t>V03-E01</t>
  </si>
  <si>
    <t>V03-E02</t>
  </si>
  <si>
    <t>Capacitar al personal responsable de vinculación en el uso de la plataforma.</t>
  </si>
  <si>
    <t>V04</t>
  </si>
  <si>
    <t>V04-M01</t>
  </si>
  <si>
    <t>V04-M02</t>
  </si>
  <si>
    <t xml:space="preserve">El 20 % de los egresados interactúa con la Unidad de diversas formas una vez al año. </t>
  </si>
  <si>
    <t>V04-E01</t>
  </si>
  <si>
    <t xml:space="preserve">Adecuar el SIBOT para facilitar el seguimiento de egresados. </t>
  </si>
  <si>
    <t>V04-E02</t>
  </si>
  <si>
    <t xml:space="preserve">Incorporar a la estructura administrativa de la Unidad el enlace con los egresados para fomentar la interacción directa con los mismos. </t>
  </si>
  <si>
    <t>V05</t>
  </si>
  <si>
    <t>V05-M01</t>
  </si>
  <si>
    <t xml:space="preserve">Se cuenta con un padrón de los empleadores potenciales de los egresados de la Unidad en el Valle de Toluca. </t>
  </si>
  <si>
    <t>V05-M02</t>
  </si>
  <si>
    <t xml:space="preserve">Porcentaje de los empleadores potenciales en el Valle de Toluca que solicita al menos una vez al año recursos humanos a través de la bolsa de trabajo de la Unidad: 20 % en 2018 y 50 % en 2024. </t>
  </si>
  <si>
    <t>V05-M03</t>
  </si>
  <si>
    <t xml:space="preserve">Porcentaje de los egresados o alumnos de trimestres avanzados de licenciatura que obtienen empleo a través de la bolsa de trabajo: 25 %. </t>
  </si>
  <si>
    <t>V05-E01</t>
  </si>
  <si>
    <t xml:space="preserve">Actualizar el Sistema de Bolsa de Trabajo (SIBOT) para incluir las opciones labo-rales en el Valle de Toluca. </t>
  </si>
  <si>
    <t>V05-E02</t>
  </si>
  <si>
    <t xml:space="preserve">Organizar y participar en ferias del empleo en el Valle de Toluca. </t>
  </si>
  <si>
    <t>V05-E03</t>
  </si>
  <si>
    <t xml:space="preserve">Promover el SIBOT entre los empleadores en el Valle de Toluca, así como entre los alumnos de la Unidad. </t>
  </si>
  <si>
    <t>V05-E04</t>
  </si>
  <si>
    <t>Optimizar el SIBOT para incluir el seguimiento de alumnos al egresar de la universidad.</t>
  </si>
  <si>
    <t>V06</t>
  </si>
  <si>
    <t>V06-M01</t>
  </si>
  <si>
    <t xml:space="preserve">Porcentaje del presupuesto aprobado en Otros Gastos de Operación e Inversión que se obtiene mediante financiamiento externo de los proyectos de vinculación y servicio equivale al 20 %. </t>
  </si>
  <si>
    <t>V06-E01</t>
  </si>
  <si>
    <t xml:space="preserve">Establecer convenios y contratos de servicios. </t>
  </si>
  <si>
    <t>V06-E02</t>
  </si>
  <si>
    <t>Fortalecer el apoyo administrativo a la gestión de proyectos patrocinados.</t>
  </si>
  <si>
    <t>V07</t>
  </si>
  <si>
    <t>V07-M01</t>
  </si>
  <si>
    <t>V07-M02</t>
  </si>
  <si>
    <t>V07-E01</t>
  </si>
  <si>
    <t xml:space="preserve">Fomentar adecuaciones a los planes de estudio de licenciatura para incluir créditos obligatorios u optativos para prácticas profesionales, en los casos en que aplique. </t>
  </si>
  <si>
    <t>V07-E02</t>
  </si>
  <si>
    <t xml:space="preserve">Establecer lineamientos para el desarrollo de prácticas profesionales. </t>
  </si>
  <si>
    <t>V07-E03</t>
  </si>
  <si>
    <t xml:space="preserve">Establecer convenios con la iniciativa privada para la aceptación de alumnos y asignación de recursos, en su caso. </t>
  </si>
  <si>
    <t>V07-E04</t>
  </si>
  <si>
    <t>Establecer un programa de becas para prácticas profesionales y gestionar los recursos necesarios.</t>
  </si>
  <si>
    <t>V08</t>
  </si>
  <si>
    <t>V08-M01</t>
  </si>
  <si>
    <t xml:space="preserve">Se organiza una feria anual dirigida a alumnos de educación media superior de la región. </t>
  </si>
  <si>
    <t>V08-M02</t>
  </si>
  <si>
    <t xml:space="preserve">Toda la información sobre los planes de licenciatura se mantiene actualizado en el sistema de difusión de la Unidad. </t>
  </si>
  <si>
    <t>V08-M03</t>
  </si>
  <si>
    <t xml:space="preserve">Visitas anuales a instituciones de educación media superior o a ferias de la región para promover los planes de estudio, con participación de alumnos de la Unidad: 15 en 2018 y 35 en 2024. </t>
  </si>
  <si>
    <t>V08-M04</t>
  </si>
  <si>
    <t xml:space="preserve">Participaciones al año en ferias fuera de la región para promover los planes de estudio, con participación de alumnos de la Unidad: 1 en 2018 y 3 en 2024. </t>
  </si>
  <si>
    <t>V08-M05</t>
  </si>
  <si>
    <t xml:space="preserve">En el programa anual de reclutamiento participa un egresado identificado como caso de éxito de la Universidad. </t>
  </si>
  <si>
    <t>V08-M06</t>
  </si>
  <si>
    <t>V08-M07</t>
  </si>
  <si>
    <t xml:space="preserve">En el programa anual de reclutamiento participa un profesor destacado de la Universidad. </t>
  </si>
  <si>
    <t>V08-E01</t>
  </si>
  <si>
    <t xml:space="preserve">Organizar ferias anuales dirigidas a alumnos de educación media superior de la región. </t>
  </si>
  <si>
    <t>V08-E02</t>
  </si>
  <si>
    <t xml:space="preserve">Actualizar periódicamente el sistema de difusión de la Unidad para promover la oferta docente. </t>
  </si>
  <si>
    <t>V08-E03</t>
  </si>
  <si>
    <t>V08-E04</t>
  </si>
  <si>
    <t xml:space="preserve">Acudir a las instituciones de educación media superior y ferias de la región y fuera de ella para promover los planes de licenciatura de la Unidad. </t>
  </si>
  <si>
    <t>V08-E05</t>
  </si>
  <si>
    <t xml:space="preserve">Generar criterios para la participación de alumnos de nivel medio superior en proyectos de investigación, creación o innovación. </t>
  </si>
  <si>
    <t>V08-E06</t>
  </si>
  <si>
    <t>Organizar, bienalmente, ferias de ciencias y artes dirigidas a las instituciones de educación media superior y abiertas al público en general.</t>
  </si>
  <si>
    <t xml:space="preserve">OBJETIVO ESTRATÉGICO A01. Ofrecer servicios efectivos, que promuevan la optimización del cumplimiento de las funciones académicas, el bienestar y la seguridad de la comunidad universitaria, basados en instructivos y procedimientos documentados (sistema de gestión de calidad) en una plataforma digital. </t>
  </si>
  <si>
    <t xml:space="preserve">OBJETIVO ESTRATÉGICO A02. Operar proyectos en los que converjan las funciones académicas y las administrativas. </t>
  </si>
  <si>
    <t xml:space="preserve">OBJETIVO ESTRATÉGICO A03. Contar con infraestructura sustentable, armónica con el entorno y actualizada, que satisfaga las necesidades de la comunidad universitaria. </t>
  </si>
  <si>
    <t xml:space="preserve">OBJETIVO ESTRATÉGICO A04. Disponer de protocolos y programas de seguridad, protección civil y gestión ambiental eficaces, que cumplan con las normas y disposiciones de aplicación general, con el apoyo de recursos materiales suficientes y con el involucramiento de la comunidad universitaria. </t>
  </si>
  <si>
    <t xml:space="preserve">OBJETIVO ESTRATÉGICO A05. Mantener relaciones fluidas con las autoridades municipales y estatales, así como con organizaciones de la sociedad civil, en beneficio de todas las partes. </t>
  </si>
  <si>
    <t xml:space="preserve">OBJETIVO ESTRATÉGICO A06. Contar con una plantilla administrativa eficiente, capacitada y motivada, en un marco de relaciones justas y armoniosas con el personal sindicalizado y su representación. </t>
  </si>
  <si>
    <t xml:space="preserve">OBJETIVO ESTRATÉGICO A07. Contribuir al desarrollo saludable de la comunidad universitaria, especialmente de los alumnos, a través de programas de apoyo a la prevención de enfermedades, salud sexual, prevención y orientación sobre adicciones, orientación educativa y psicopedagógica, actividades deportivas y nutrición. </t>
  </si>
  <si>
    <t xml:space="preserve">OBJETIVO ESTRATÉGICO A08. Consolidar servicios administrativos que operen con oportunidad, transparencia y estricto apego a normas, rendición de cuentas y obligaciones financieras. </t>
  </si>
  <si>
    <t xml:space="preserve">OBJETIVO ESTRATÉGICO A09. Mantener un ambiente académico y laboral sano, de no discriminación y tomando en cuenta una perspectiva de género entre los miembros de la comunidad universitaria. </t>
  </si>
  <si>
    <t>A01</t>
  </si>
  <si>
    <t>A01-E01</t>
  </si>
  <si>
    <t xml:space="preserve">Elaborar, evaluar periódicamente y difundir los procedimientos correspondientes de las diferentes áreas de apoyo institucional, divisiones y departamentos. </t>
  </si>
  <si>
    <t>A01-E02</t>
  </si>
  <si>
    <t xml:space="preserve">Elaborar, evaluar periódicamente y difundir los instructivos que son competencia del Consejo Académico. </t>
  </si>
  <si>
    <t>A01-E03</t>
  </si>
  <si>
    <t xml:space="preserve">Crear una plataforma electrónica que contenga y opere los procedimientos de las diferentes áreas. </t>
  </si>
  <si>
    <t>A01-E04</t>
  </si>
  <si>
    <t xml:space="preserve">Reducir al mínimo indispensable el uso de papel en los trámites llevados a cabo dentro de la Unidad. </t>
  </si>
  <si>
    <t>A01-E05</t>
  </si>
  <si>
    <t>A01-E06</t>
  </si>
  <si>
    <t xml:space="preserve">Analizar y presentar iniciativas al Rector General y al Colegio Académico para que en el ámbito de sus competencias atiendan necesidades particulares de la Unidad. </t>
  </si>
  <si>
    <t>A01-E07</t>
  </si>
  <si>
    <t xml:space="preserve">Incorporar a la estructura administrativa de la Unidad el Sistema de Gestión de Calidad. </t>
  </si>
  <si>
    <t>A01-M01</t>
  </si>
  <si>
    <t>A01-M02</t>
  </si>
  <si>
    <t xml:space="preserve">Porcentaje de servicios que aplican, que disponen de instructivos aprobados por el Consejo Académico, creados o revisados en los últimos 5 años: 60 % en 2018 y 100 % en 2024. </t>
  </si>
  <si>
    <t>A01-M03</t>
  </si>
  <si>
    <t xml:space="preserve">Porcentaje de las solicitudes de trabajo que fueron atendidas a satisfacción del usuario: 75 % en 2018 y 90 % en 2024. </t>
  </si>
  <si>
    <t>A02</t>
  </si>
  <si>
    <t>A02-E01</t>
  </si>
  <si>
    <t xml:space="preserve">Identificar oportunidades de cooperación entre las instancias de la Secretaría de Unidad y los departamentos académicos. </t>
  </si>
  <si>
    <t>A02-E02</t>
  </si>
  <si>
    <t xml:space="preserve">Formular y operar los proyectos respectivos y evaluar sus resultados. </t>
  </si>
  <si>
    <t>A02-E03</t>
  </si>
  <si>
    <t>Asegurar que los proyectos de cooperación tengan impacto en la formación de los alumnos.</t>
  </si>
  <si>
    <t>A02-M01</t>
  </si>
  <si>
    <t>A03</t>
  </si>
  <si>
    <t>A03-E01</t>
  </si>
  <si>
    <t xml:space="preserve">Acordar e implantar en conjunto con la Dirección de Obras las acciones necesarias para impulsar la continuación de las obras de la Unidad y asegurar su buen ritmo de avance. </t>
  </si>
  <si>
    <t>A03-E02</t>
  </si>
  <si>
    <t xml:space="preserve">Formular el Plan Maestro de la Unidad. </t>
  </si>
  <si>
    <t>A03-E03</t>
  </si>
  <si>
    <t>Incorporar la sustentabilidad como aspecto fundamental en la formulación del Plan Maestro, así como en los programas de operación y mantenimiento de la planta física y sus instalaciones.</t>
  </si>
  <si>
    <t>A03-E04</t>
  </si>
  <si>
    <t xml:space="preserve">Formular e implantar un programa que permita monitorear las emisiones, huella de agua y la producción de residuos sólidos para su control y reducción. </t>
  </si>
  <si>
    <t>A03-E05</t>
  </si>
  <si>
    <t xml:space="preserve">Promover estilos de vida sustentables a través de hábitos y consumo informados, reflexivos y responsables. </t>
  </si>
  <si>
    <t>A03-E06</t>
  </si>
  <si>
    <t xml:space="preserve">Incorporar a los planes y programas de estudio la formación teórica y práctica actualizada de la sustentabilidad. </t>
  </si>
  <si>
    <t>A03-E07</t>
  </si>
  <si>
    <t xml:space="preserve">Establecer programas de ahorro de energía, uso eficiente del agua, tratamiento de aguas residuales y separación de residuos sólidos. </t>
  </si>
  <si>
    <t>A03-E08</t>
  </si>
  <si>
    <t>A03-E09</t>
  </si>
  <si>
    <t>A03-M01</t>
  </si>
  <si>
    <t>A03-M02</t>
  </si>
  <si>
    <t xml:space="preserve">Se dispone de un Plan Maestro para el desarrollo orgánico y conservación de la planta física de la Unidad, acorde con las características del espacio y adaptable a las necesidades de los usuarios. </t>
  </si>
  <si>
    <t>A03-M03</t>
  </si>
  <si>
    <t xml:space="preserve">Superficie restaurada de áreas verdes y humedales, conservando especies locales y recuperando el humedal: 30,000 m2 en 2018 y 60,000 m2 en 2024. </t>
  </si>
  <si>
    <t>A03-M04</t>
  </si>
  <si>
    <t xml:space="preserve">Porcentaje de los edificios que cumplen con los criterios requeridos para la certificación LEED o vigente: 70 % en 2018 y 100 % en 2024. </t>
  </si>
  <si>
    <t>A03-M05</t>
  </si>
  <si>
    <t xml:space="preserve">Porcentaje de las aguas grises y negras a las que se da tratamiento para su uso en riego: 70 % en 2018 y 100 % en 2024. </t>
  </si>
  <si>
    <t>A03-M06</t>
  </si>
  <si>
    <t xml:space="preserve">Porcentaje del agua de lluvia de azoteas para su reúso diario en muebles sanitarios: 70 % en 2018 y 100 % en 2024. </t>
  </si>
  <si>
    <t>A03-M07</t>
  </si>
  <si>
    <t xml:space="preserve">Porcentaje del agua de lluvia de patios que se capta para su absorción en el terreno: 25 % en 2018 y 50 % en 2024. </t>
  </si>
  <si>
    <t>A03-M08</t>
  </si>
  <si>
    <t xml:space="preserve">Porcentaje de los residuos sólidos de la Unidad que se separa sistemáticamente: 35 % en 2018 y 70 % en 2024. </t>
  </si>
  <si>
    <t>A03-M09</t>
  </si>
  <si>
    <t xml:space="preserve">Cada órgano colegiado cuenta con una sala de juntas acorde al tamaño de sus comisiones con equipamiento para proyecciones y videoconferencia, y con espacio para uso de los consejeros alumnos. </t>
  </si>
  <si>
    <t>A03-M10</t>
  </si>
  <si>
    <t xml:space="preserve">La Rectoría y cada división cuentan en 2018 con una sala de juntas con capacidad de 15 a 25 personas con equipamiento para proyecciones y video-conferencia. </t>
  </si>
  <si>
    <t>A03-M11</t>
  </si>
  <si>
    <t xml:space="preserve">Cada Departamento cuenta en 2024 con una sala de juntas con capacidad de 15 a 25 personas con equipamiento para proyecciones y videoconferencia. </t>
  </si>
  <si>
    <t>A03-M12</t>
  </si>
  <si>
    <t>A03-M13</t>
  </si>
  <si>
    <t>A04</t>
  </si>
  <si>
    <t>A04-E01</t>
  </si>
  <si>
    <t>A04-E02</t>
  </si>
  <si>
    <t xml:space="preserve">Consolidar las brigadas de protección civil. </t>
  </si>
  <si>
    <t>A04-E03</t>
  </si>
  <si>
    <t xml:space="preserve">Realizar campañas y cursos de capacitación y actualización permanentes para los brigadistas, en materia de seguridad y protección civil. </t>
  </si>
  <si>
    <t>A04-E04</t>
  </si>
  <si>
    <t xml:space="preserve">Gestionar la certificación de los protocolos de protección civil. </t>
  </si>
  <si>
    <t>A04-E05</t>
  </si>
  <si>
    <t xml:space="preserve">Elaborar un programa permanente de cultura cívica y de prevención del delito. </t>
  </si>
  <si>
    <t>A04-E06</t>
  </si>
  <si>
    <t xml:space="preserve">Instalar y operar un sistema de seguridad integral, acorde a la tecnología vigente. </t>
  </si>
  <si>
    <t>A04-E07</t>
  </si>
  <si>
    <t>Incorporar a la estructura administrativa de la Unidad la atención a los programas de seguridad, protección civil y cuidado del medio ambiente, a través de personal competente y capacitado.</t>
  </si>
  <si>
    <t>A04-M01</t>
  </si>
  <si>
    <t xml:space="preserve">Porcentaje atendido satisfactoriamente de las leyes, normas y disposiciones en materia de seguridad, protección civil, edificación y cuidado del medio ambiente: 75 % en 2018 y 100 % en 2024. </t>
  </si>
  <si>
    <t>A04-M02</t>
  </si>
  <si>
    <t>A04-M03</t>
  </si>
  <si>
    <t xml:space="preserve">El número de brigadistas de protección civil voluntarios, trabajadores y alumnos es igual al 1 % de la matrícula. </t>
  </si>
  <si>
    <t>A04-M04</t>
  </si>
  <si>
    <t xml:space="preserve">Los brigadistas de protección civil reciben 40 horas de capacitación al año en promedio. </t>
  </si>
  <si>
    <t>A04-M05</t>
  </si>
  <si>
    <t xml:space="preserve">El índice delictivo al interior de la Unidad no supera un delito por cada 2,000 miembros de la comunidad universitaria por año. </t>
  </si>
  <si>
    <t>A05</t>
  </si>
  <si>
    <t>A05-E01</t>
  </si>
  <si>
    <t xml:space="preserve">Identificar oportunidades de cooperación con las dependencias municipales y estatales y con las organizaciones de la sociedad civil locales. </t>
  </si>
  <si>
    <t>A05-E02</t>
  </si>
  <si>
    <t xml:space="preserve">Establecer una estrategia de acercamiento. </t>
  </si>
  <si>
    <t>A05-E03</t>
  </si>
  <si>
    <t>Formular y operar proyectos específicos y evaluar sus resultados.</t>
  </si>
  <si>
    <t>A05-M01</t>
  </si>
  <si>
    <t>A06</t>
  </si>
  <si>
    <t>A06-E01</t>
  </si>
  <si>
    <t xml:space="preserve">Establecer una estrategia de acercamiento a la representación sindical, privilegiando el diálogo. </t>
  </si>
  <si>
    <t>A06-E02</t>
  </si>
  <si>
    <t xml:space="preserve">Hacer un análisis exhaustivo de las reclamaciones de demanda interna. </t>
  </si>
  <si>
    <t>A06-E03</t>
  </si>
  <si>
    <t xml:space="preserve">Implementar un programa de cursos para funcionarios, mandos medios y apoyos administrativos que incluya temas tales como liderazgo, manejo de conflictos y ambiente laboral. </t>
  </si>
  <si>
    <t>A06-E04</t>
  </si>
  <si>
    <t xml:space="preserve">Implementar un programa de capacitación para trabajadores administrativos. </t>
  </si>
  <si>
    <t>A06-E05</t>
  </si>
  <si>
    <t xml:space="preserve">Establecer un procedimiento administrativo para la atención a mensajes y reportes de delitos de la Unidad. </t>
  </si>
  <si>
    <t>A06-E06</t>
  </si>
  <si>
    <t xml:space="preserve">Crear una plataforma electrónica que contenga y opere los procedimientos administrativos. </t>
  </si>
  <si>
    <t>A06-E07</t>
  </si>
  <si>
    <t>A06-E08</t>
  </si>
  <si>
    <t>A06-E09</t>
  </si>
  <si>
    <t xml:space="preserve">Integrar un padrón de proveedores y hacer una evaluación permanente de los mismos. </t>
  </si>
  <si>
    <t>A06-E10</t>
  </si>
  <si>
    <t>Incorporar a la estructura administrativa de la Unidad la asesoría laboral a los órganos personales, instancias y personal de apoyo.</t>
  </si>
  <si>
    <t>A06-M01</t>
  </si>
  <si>
    <t xml:space="preserve">Número de reuniones anuales con la representación sindical para resolver asuntos bilaterales: 6 en 2018 y 10 en 2024. </t>
  </si>
  <si>
    <t>A06-M02</t>
  </si>
  <si>
    <t xml:space="preserve">Porcentaje de las reclamaciones de demanda interna que son atendidas a satisfacción de la representación sindical: 80 %. </t>
  </si>
  <si>
    <t>A06-M03</t>
  </si>
  <si>
    <t xml:space="preserve">Los trabajadores administrativos reciben 20 horas de capacitación anuales en promedio. </t>
  </si>
  <si>
    <t>A06-M04</t>
  </si>
  <si>
    <t xml:space="preserve">Se da respuesta satisfactoria al 90 % de las quejas ingresadas en el sistema de atención a mensajes y reportes de delitos. </t>
  </si>
  <si>
    <t>A06-M05</t>
  </si>
  <si>
    <t xml:space="preserve">Porcentaje de las solicitudes de servicios que se tramitan de manera electrónica: 75 % en 2018 y 100 % en 2024. </t>
  </si>
  <si>
    <t>A06-M06</t>
  </si>
  <si>
    <t xml:space="preserve">Tiempo máximo entre la requisición y la recepción de bienes de consumo o pago de servicios: 10 días hábiles. </t>
  </si>
  <si>
    <t>A06-M07</t>
  </si>
  <si>
    <t xml:space="preserve">Tiempo máximo entre la requisición y el fincado de pedido de bienes de inversión: 10 días hábiles. </t>
  </si>
  <si>
    <t>A06-M08</t>
  </si>
  <si>
    <t xml:space="preserve">Todos los pagos a proveedores se realiza mediante transferencia electrónica. </t>
  </si>
  <si>
    <t>A06-M09</t>
  </si>
  <si>
    <t xml:space="preserve">Porcentaje de los pagos a miembros de la comunidad universitaria que se realiza mediante transferencia electrónica: 80 %. </t>
  </si>
  <si>
    <t>A07</t>
  </si>
  <si>
    <t>A07-E01</t>
  </si>
  <si>
    <t xml:space="preserve">Establecer un programa de promoción a la salud, que incluya el fomento de buenos hábitos alimentarios. </t>
  </si>
  <si>
    <t>A07-E02</t>
  </si>
  <si>
    <t>A07-E03</t>
  </si>
  <si>
    <t xml:space="preserve">Establecer un programa de educación y salud sexual. </t>
  </si>
  <si>
    <t>A07-E04</t>
  </si>
  <si>
    <t xml:space="preserve">Establecer convenios con instituciones de salud. </t>
  </si>
  <si>
    <t>A07-E05</t>
  </si>
  <si>
    <t xml:space="preserve">Considerar en el Plan Maestro la cafetería, bebederos e instalaciones deportivas. </t>
  </si>
  <si>
    <t>A07-E06</t>
  </si>
  <si>
    <t xml:space="preserve">Establecer un proyecto para la vigilancia de la calidad del agua y los alimentos que se consumen en la Unidad. </t>
  </si>
  <si>
    <t>A07-E07</t>
  </si>
  <si>
    <t>Incorporar a la estructura administrativa de la Unidad la orientación educativa, la atención psicopedagógica a los alumnos y los servicios gastronómicos.</t>
  </si>
  <si>
    <t>A07-M01</t>
  </si>
  <si>
    <t xml:space="preserve">Se organizan 10 eventos anuales dirigidos a la comunidad universitaria, en temas tales como: cuidado de la salud, sexualidad, nutrición y orientación educativa. </t>
  </si>
  <si>
    <t>A07-M02</t>
  </si>
  <si>
    <t>A07-M03</t>
  </si>
  <si>
    <t xml:space="preserve">El programa de evaluación médica, física y psicopedagógica atiende al 100 % de los alumnos de nuevo ingreso y al 30 % de los alumnos avanzados al año. </t>
  </si>
  <si>
    <t>A07-M04</t>
  </si>
  <si>
    <t xml:space="preserve">El programa de prevención de la salud organiza 6 campañas anuales de vacunación, diagnóstico y asesoría clínica. </t>
  </si>
  <si>
    <t>A07-M05</t>
  </si>
  <si>
    <t xml:space="preserve">La cafetería ofrece servicios diarios con menús diversos y procedimientos supervisados en sus aspectos sanitarios y nutricionales, en un número igual al 30 % de la matrícula. </t>
  </si>
  <si>
    <t>A07-M06</t>
  </si>
  <si>
    <t xml:space="preserve">Opera un convenio que permite disponer de una oferta de alimentos saludables en el entorno de la Unidad con una cobertura promedio de un número de servicios diarios igual al 10 % de la matrícula. </t>
  </si>
  <si>
    <t>A07-M07</t>
  </si>
  <si>
    <t xml:space="preserve">Se cuenta con espacios, mobiliario y equipo para calentar, conservar y consumir alimentos (lunch) con capacidad combinada para atender al 50 % de la planta académica y administrativa, aunado a un programa de buenos hábitos alimentarios. </t>
  </si>
  <si>
    <t>A07-M08</t>
  </si>
  <si>
    <t xml:space="preserve">Operan bebederos en cantidad y calidad del agua de acuerdo a la normativa vigente. </t>
  </si>
  <si>
    <t>A07-M09</t>
  </si>
  <si>
    <t>A07-M10</t>
  </si>
  <si>
    <t xml:space="preserve">Se cuenta con 2 convenios con instituciones deportivas para acceso a alberca y otras instalaciones. </t>
  </si>
  <si>
    <t>A07-M11</t>
  </si>
  <si>
    <t>A07-M12</t>
  </si>
  <si>
    <t xml:space="preserve">Se organizan 6 competencias deportivas por año. </t>
  </si>
  <si>
    <t>A07-M13</t>
  </si>
  <si>
    <t xml:space="preserve">Se cuenta con 6 equipos que participan regularmente de torneos interuniversitarios. </t>
  </si>
  <si>
    <t>A08</t>
  </si>
  <si>
    <t>A08-E01</t>
  </si>
  <si>
    <t xml:space="preserve">Atender puntualmente los procedimientos administrativos y contribuir a su mejora continua. </t>
  </si>
  <si>
    <t>A08-E02</t>
  </si>
  <si>
    <t xml:space="preserve">Formular el anteproyecto de presupuesto con base en el PDL y el Programa Operativo Anual (POA), con una metodología y calendario adecuados. </t>
  </si>
  <si>
    <t>A08-E03</t>
  </si>
  <si>
    <t xml:space="preserve">Ejercer los recursos de acuerdo con el presupuesto autorizado y con una calendarización adecuada, minimizando las transferencias. </t>
  </si>
  <si>
    <t>A08-E04</t>
  </si>
  <si>
    <t xml:space="preserve">Establecer y operar un procedimiento para dar respuesta oportuna a las solicitudes de acceso a la información. </t>
  </si>
  <si>
    <t>A08-E05</t>
  </si>
  <si>
    <t xml:space="preserve">Establecer y operar un procedimiento para la comprobación de gastos, que con-sidere aquellos que, como excepción, no pueden ser comprobados fiscalmente. </t>
  </si>
  <si>
    <t>A08-E06</t>
  </si>
  <si>
    <t>A08-E07</t>
  </si>
  <si>
    <t xml:space="preserve">Cubrir las vacantes del personal administrativo de confianza con un procedimiento de selección abierto, basado en exámenes y entrevistas pero que considere además la promoción con base en resultados. </t>
  </si>
  <si>
    <t>A08-E08</t>
  </si>
  <si>
    <t xml:space="preserve">Interactuar con las instancias de apoyo de la Rectoría General y del Patronato para procurar la mejora de los procesos administrativos. </t>
  </si>
  <si>
    <t>A08-E09</t>
  </si>
  <si>
    <t>Incorporar a la estructura administrativa de la Unidad las funciones de planeación, presupuestación y evaluación.</t>
  </si>
  <si>
    <t>A08-M01</t>
  </si>
  <si>
    <t xml:space="preserve">Todas las observaciones de la Auditoría Interna son atendidas satisfactoriamente. </t>
  </si>
  <si>
    <t>A08-M02</t>
  </si>
  <si>
    <t xml:space="preserve">Porcentaje del presupuesto aprobado por el Colegio Académico para la Unidad Lerma que es ejercido: 95 %. </t>
  </si>
  <si>
    <t>A08-M03</t>
  </si>
  <si>
    <t xml:space="preserve">Porcentaje máximo de transferencias entre capítulos del gasto en relación al presupuesto total: 30 % en 2018 y 15 % en 2024. </t>
  </si>
  <si>
    <t>A08-M04</t>
  </si>
  <si>
    <t xml:space="preserve">Cero desviaciones de los trámites administrativos respecto de la norma. </t>
  </si>
  <si>
    <t>A08-M05</t>
  </si>
  <si>
    <t xml:space="preserve">Todas las solicitudes de acceso a la información son atendidas a satisfacción de usuario. </t>
  </si>
  <si>
    <t>A08-M06</t>
  </si>
  <si>
    <t xml:space="preserve">Todo el presupuesto ejercido es comprobado a fin de año. </t>
  </si>
  <si>
    <t>A09</t>
  </si>
  <si>
    <t>A09-E01</t>
  </si>
  <si>
    <t xml:space="preserve">Llevar a cabo un "Estudio de Clima Laboral" y mantenerlo actualizado en los años restantes. </t>
  </si>
  <si>
    <t>A09-E02</t>
  </si>
  <si>
    <t>Desarrollar un programa que genere un clima de equidad de género en las decisiones y políticas unitarias.</t>
  </si>
  <si>
    <t>A09-M01</t>
  </si>
  <si>
    <t xml:space="preserve">Se establece y difunde un código de comportamiento ético de la comunidad universitaria. </t>
  </si>
  <si>
    <t>A09-M02</t>
  </si>
  <si>
    <t xml:space="preserve">Se define una Política de no discriminación y equidad de género, en donde se establezca el compromiso con la preservación de un ambiente de trabajo sano y libre de hostigamiento y acoso sexual y laboral. </t>
  </si>
  <si>
    <t>A09-M03</t>
  </si>
  <si>
    <t xml:space="preserve">Se cuenta con un mecanismo de denuncias transparente y objetivo que de seguridad y confianza a todas las partes, con procedimientos que permitan resolver las quejas dentro de la Unidad. </t>
  </si>
  <si>
    <t>A09-M04</t>
  </si>
  <si>
    <t xml:space="preserve">Certificación en el Modelo de Equidad de Género que otorga el INMujeres o reconocimiento análogo. </t>
  </si>
  <si>
    <t>SIN INFORMACIÓN</t>
  </si>
  <si>
    <t>NO EXISTE</t>
  </si>
  <si>
    <t>NO EXISTEN</t>
  </si>
  <si>
    <t>CRITERIOS Y LINEAMIENTOS QUE LO PLANTEAN EXPLÍCITAMENTE:
CA-UAML Criterios para la Organización de la Investigación en la Unidad Lerma:
Art. 15: La propuesta de los programas unitarios deberá estar integrada al menos por los siguientes apartados: (...) IV. La relación con la comprensión de problemas nacionales y su posible solución.
CD-CSH Lineamientos particulares para la creación, modificación o supresión de áreas de investigación de la División de Ciencias Sociales y Humanidades:
I.3.i. Criterio: Muestra vinculación de la investigación con la docencia y con la problemática de los sectores sociales y productivos.
CRITERIOS Y LINEAMIENTOS QUE NO LO PLANTEAN EXPLÍCITAMENTE:
CD-CBI Lineamientos particulares para la presentación, aprobación, evaluación, y supresión de los Proyectos de Investigación de la División de Ciencias Básicas e Ingeniería
CD-CBI Lineamientos particulares para la creación, modificación, evaluación y supresión de las Áreas de Investigación de la División
CD-CBS Lineamientos para Registro, Presentación, Renovación, Terminación y Baja de Proyectos de Investigación
CD-CBS Lineamientos para registro, presentación, renovación, terminación y baja de Proyectos de Investigación, a realizarse en la División de Ciencias Biológicas y de la Salud
CD-CSH Lineamientos para la Presentación y Aprobación de Proyectos de Investigación a realizarse en los Departamentos de la División de Ciencias Sociales y Humanidades, Unidad Lerma</t>
  </si>
  <si>
    <t>58% de los PTC de la Unidad Lerma gozaban en 2015 de la beca a la permanencia (CBI 57%; CBS 67%; CSH 53%).
(Se incluyen como becados los Órganos e Instancias que no tienen acceso a las mismas; Rector, Secretario de Unidad, Director de División; Secretario Académico y Jefe de Departamento)</t>
  </si>
  <si>
    <t>47% de los PTC de la Unidad Lerma obtuvieron en 2015 el Estímulo a la Docencia y la Investigación (CBI 50%; CBS 58%; CSH 37%)
(Se incluyen como estímulos los Órganos e Instancias que no tienen acceso a las mismas; Rector, Secretario de Unidad, Director de División; Secretario Académico y Jefe de Departamento)</t>
  </si>
  <si>
    <t>9% (4 SNI-II)</t>
  </si>
  <si>
    <t>División de Ciencias Biológicas e Ingenierías
- (solicitud 2015): Matriz termoplástica de polímeros biodegradables para la remoción de metales pesados en proceso continuo”. Instituto Mexicano de la Propiedad Industrial, expediente: MX/a/2015/016654. (Patente en trámite). Inventores: Concepción Keiko Shirai Matsumoto, Oscar Velasco Garduño, Miquel Gimeno seco y Beristain-Cardoso Ricardo.</t>
  </si>
  <si>
    <t>Área de Investigación en Biología de la Conservación (CAM, CBS)
0.11 áreas por departamento</t>
  </si>
  <si>
    <t>HFG trimestal promedio por Profesor DDC CBI: 9.35; CBS: 9.03; CSH: 9.14; UAML: 9.2
Profesores DDC con menos de 6 HFG promedio por trimestre CBI: 20% CBS: 36% CSH: 10% UAML: 23%
Profesores DDC con 6 a 12 HFG promedio por trimestre CBI: 50% CBS: 27% CSH: 60% UAML: 45%
Profesores DDC con más de 12 HFG promedio por trimestre CBI: 30% CBS: 36% CSH: 30% UAML: 32%
(DDC: Definitivos de Dedicación Completa)</t>
  </si>
  <si>
    <t xml:space="preserve">La Coordinación de Servicios Administrativos recibió 606 trámites de requisiciones, de las cuales se fincaron el 99% a favor de diversos proveedores, se recibió el 98% de los bienes fincados. </t>
  </si>
  <si>
    <t>Dirección o asesoría en tesis de posgrado:
CBI:  Departamento de Recursos de la Tierra, una tesis de Maestría 
CBS: Departamento de Ciencias Ambientales: 3 tesis de Maestría y 3 tesis de Doctorado
CBS: Departamento de Ciencias de la Alimentación: una tesis de Maestría
CBS: Departamento de Ciencias de la Salud: una tesis de Maestría
CSH: Departamento de Procesos Sociales: dos tesis de Maestría y una de Doctorado.</t>
  </si>
  <si>
    <t>Porcentaje de las plazas con contratación definitiva:  UAML: 71%   CBI: 74%    CBS:  60%   CSH: 76%</t>
  </si>
  <si>
    <t>Mediante Acuerdo 01/2015, el Rector de la Unidad Lerma establece el 1º de junio de 2015 la estructura organizativa de la Rectoría y la Secretaría de la Unidad Lerma, dentro dela cual se incorpora la Coordinación de Desarrollo Académico y su Oficina de Vinculación Académica y Gestión Tecnológica, encargadas de fomentar y gestionar actividades de vinculación con los sectores público, privado y social, otras instituciones de educación superior y de investigación del país y del extranjero; promoción, gestión y seguimiento de convenios, enlace con organismos externos de apoyo al personal académico.</t>
  </si>
  <si>
    <t>CBI+CBS+CSH: Externo: $14,064,071 UAM:$14,800,000 Externo/Total:  (CBI+CBS+CSH; 49%)
CBI: Externo: $0 UAM:$4,200,000 Externo/Total:  (CBI; 0%)
CBS: Externo: $13,166,027 UAM:$5,200,000 Externo/Total:  (CBS; 72%)
CSH: Externo: $881,034 UAM:$5,400,000 Externo/Total:  (CSH; 14%)</t>
  </si>
  <si>
    <t>No se cuenta con laboratorios acreditados</t>
  </si>
  <si>
    <t>En el Acuerdo 01/2015 del Rector de la Unidad Lerma se establece la estructura organizativa de la Rectoría y Secretaría de Unidad, para procurar el adecuado cumplimiento de las competencias y responsabilidades que la Legislación Universitaria les confiere.
En dicha estructura queda incluida la Oficina de Vinculación Académica y Gestión Tecnológica, así como la Oficina de Convenios.</t>
  </si>
  <si>
    <t>No se ha realizado</t>
  </si>
  <si>
    <t>No hay Información</t>
  </si>
  <si>
    <t>CRITERIOS Y LINEAMIENTOS QUE LO PLANTEAN EXPLÍCITAMENTE:
CA-UAML Criterios para la Organización de la Investigación en la Unidad Lerma:
Artículo 12  Los consejos divisionales, en sus lineamientos particulares para la aprobación, evaluación y supresión de proyectos de investigación, deberán considerar: l. No solamente proyectos discip linares sino también los de carácter interdisciplinar.
Artículo 13 Se llama "programas unitarios de investigación, creación e innovación" (programas unitarios) a los programas disciplinares o interdisciplinares de carácter estratégico para la Unidad Lerma.
CD-CSH Lineamientos particulares para la creación, modificación o supresión de áreas de investigación de la División de Ciencias Sociales y Humanidades:
Artículo 12. Para la modificación o supresión de un área de investigación, la Comisión realizará una evaluación que considere el juicio de pares académicos, a partir de los siguientes elementos tomados de su plan de desarrollo: (...) n La participación en redes de intercambio académico; en proyectos de investigación multi e interdisciplinarios.
CD-CSH Lineamientos para la Presentación y Aprobación de Proyectos de Investigación a realizarse en los Departamentos de la División de Ciencias Sociales y Humanidades, Unidad Lerma
VIII. Terminología y definiciones: Línea de investigación: eje temático disciplinario o interdiscilinario en el que convergen actividades de investigación realizadas de manera individual o por uno o más grupos de investigación.
CRITERIOS Y LINEAMIENTOS QUE NO LO PLANTEAN EXPLÍCITAMENTE:
CD-CBI Lineamientos particulares para la presentación, aprobación, evaluación, y supresión de los Proyectos de Investigación de la División de Ciencias Básicas e Ingeniería
CD-CBI Lineamientos particulares para la creación, modificación, evaluación y supresión de las Áreas de Investigación de la División
CD-CBS Lineamientos para Registro, Presentación, Renovación, Terminación y Baja de Proyectos de Investigación
CD-CBS Lineamientos para registro, presentación, renovación, terminación y baja de Proyectos de Investigación, a realizarse en la División de Ciencias Biológicas y de la Salud</t>
  </si>
  <si>
    <t>No hay programas unitarios</t>
  </si>
  <si>
    <t>CRITERIOS Y LINEAMIENTOS QUE LO PLANTEAN EXPLÍCITAMENTE:
CA-UAML Criterios para la Organización de la Investigación en la Unidad Lerma: CAPÍTULO 1 CRITERIOS PARA LA CREACIÓN, MODIFICACIÓN Y SUPRESIÓN DE ÁREAS DE INVESTIGACIÓN
CD-CSH Lineamientos particulares para la creación, modificación o supresión de áreas de investigación de la División de Ciencias Sociales y Humanidades:
CD-CBI Lineamientos particulares para la creación, modificación, evaluación y supresión de las Áreas de Investigación de la División</t>
  </si>
  <si>
    <t>CA-UAML: CRITERIOS PARA LA ORGANIZACIÓN DE LA INVESTIGACIÓN EN LA UNIDAD LERMA: CAPÍTULO 2 PROYECTOS DE INVESTIGACIÓN Y PROGRAMAS UNITARIOS DE INVESTIGACIÓN, CREACIÓN E INNOVACIÓN.</t>
  </si>
  <si>
    <t>Horas promedio por Profesor DDC dedicados a docencia CBI: 18.7; CBS: 18.1; CSH: 18.3; UAML: 18.4</t>
  </si>
  <si>
    <t>Profesores de TC definitivos:
CBI (14): PP 3; RT 9; SIC 2
CBS (12): CAL 2; CAM 7; CSA 3
CBI (14): AH 5; EC 1; PS 12</t>
  </si>
  <si>
    <t xml:space="preserve">• Ingeniería en Recursos Hídricos (CBI; aprobada en 2011 en Colegio Académico)
• Ingeniería en Computación y Telecomunicaciones (CBI)
     o Aprobada en 2015 la propuesta inicial de Creación en Colegio Académico
• Licenciatura en Biología Ambiental (CBS; aprobada en 2011 en Colegio Académico)
• Psicología Biomédica (CBS)
     o Aprobada en 2015 la propuesta inicial de Creación en Colegio Académico
• Ciencias Agroalimentarias (CBS)
     o Aprobada en 2013 la propuesta de Creación en Consejo Divisional
• Licenciatura en Políticas Públicas (CSH; aprobada en 2011 en Colegio Académico)
• Licenciatura en Arte y Comunicación Digitales (CSH; aprobada en 2012 en Colegio Académico)
• Educación y Tecnologías Digitales (CSH)
     o Aprobada en 2015 la Dictaminación y armonización de la Propuesta de Creación en Consejo Académico
</t>
  </si>
  <si>
    <t xml:space="preserve">Se cuenta con 34 proyectos de investigación aprobados por los Consejos Divisionales: CBI 9; CBS 12; CSH 13
</t>
  </si>
  <si>
    <t>Se cuenta con 34 proyectos de investigación aprobados por los Consejos Divisionales: CBI 9; CBS 12; CSH 13
Sin embargo, no hay evidencia de difusión entre los alumnos</t>
  </si>
  <si>
    <t>Dr. Francisco Flores Pedroche: 
2013-2015 Presidente de la Sociedad Ficológica de América Latina y el Caribe (SOFILAC).
2014-2016 Presidente de la Sociedad Mexicana de Ficología (SOMFICO)
1999- Miembro del Comité Internacional de Nomenclatura en Algas. (IAPT) Bureau of Nomenclature
1993- Honorary Research Associate. University Herbarium. University of California, Berkeley, CA, USA.
Dra. Karla Pelz Karla 
abril 2015 Future Leader of Amphibian Conservation. Amphibian Conservation Reserch Simposyum and Amphibian Survival Alliance
Luz María Sánchez Cardona
Asociación Mexicana del Derecho a la Información [AMEDI]
Asociación Mexicana de Investigadores de la comunicación [AMIC]
Consejo del Espacio de Experimentación Sonora del Museo Universitario de Arte Contemporáneo (MUAC) de la UNAM.
1er premio de artista, I Bienal de las Fronteras, Instituto Tamaulipeco para la Cultura y las Artes / Conaculta
Land Heritage Institute Climate Change Artist Commission; Land Heritage Institute, San Antonio, Texas, EE.UU.</t>
  </si>
  <si>
    <t>(CBI) 1er SIMPOSIO ANUAL DE RECURSOS HÍDRICOS
(CBS-CAM) Foro Intradivisional de CBS, UAM-Lerma
(CSH-EC) 8 sesiones del Seminario permanente Mediaciones, Narrativas y Artefactos (MeNTe)</t>
  </si>
  <si>
    <t>Se aprobaron adecuaciones al Plan de Estudios de Ingeniería en recursos Hídricos, donde se plantea la inclusión del Proyecto Terminal en tres UEA:
INTRODUCCIÓN AL TRABAJO DE INVESTIGACIÓN:
Al final de la UEA el alumno será capaz de Implementar los métodos, técnicas, procedimientos y modelos necesarios para llevar a cabo el Proyecto Terminal
PROYECTO DE INTEGRACIÓN I: 
Al final de la UEA el alumno será capaz de:
- Diseñar, analizar o proponer, de manera colaborativa e interdisciplinaria, opciones de solución a problemas complejos a través de un proyecto terminal.
- Identificar las modalidades que existen para realizar el proyecto terminal.
- Describir los elementos que constituyen una propuesta de proyecto terminal.
- Elaborar una propuesta de proyecto terminal, valorando la pertinencia técnica y económica de la misma.
- Elaborar presentaciones y reportes técnicos.
PROYECTO DE INTEGRACIÓN II: 
Al final de la UEA el alumno será capaz de:
(...) Elaborar por escrito y presentar oralmente una comunicación técnica, denominada "Proyecto Terminal", en la que se describa el desarrollo del proyecto realizado y se señalen los resultados.</t>
  </si>
  <si>
    <t>No se han desarrollado plataformas de investigación</t>
  </si>
  <si>
    <t>Los laboratorios con los que se cuenta tienen el equipamiento mínimo necesario</t>
  </si>
  <si>
    <t>No se cuenta con información</t>
  </si>
  <si>
    <t>La Coordinación de Servicios Administrativos recibió 606 trámites de requisiciones, de las cuales se fincaron 99% a favor de diversos proveedores, se recibieron el 98% de los bienes fincados. Sin embargo, existen problemas relacionados con los tiempos de entrega</t>
  </si>
  <si>
    <t>No se tiene programa de mantenimiento. La mayoría de equipamiento es de reciente adquisición</t>
  </si>
  <si>
    <t>No existe un inventario de equipo de investigación</t>
  </si>
  <si>
    <t>Se está trabajando en ello</t>
  </si>
  <si>
    <t>No hay seguimiento</t>
  </si>
  <si>
    <t>No hay información</t>
  </si>
  <si>
    <t>Physical Biology of Proteins and Peptides: Theory, Experiment and Simulation
Curso-Taller Recursos Hídricos y Sistemas Fluviales</t>
  </si>
  <si>
    <t>Construcción de un Auditorio (Sala de Usos Múltiples) para 100 personas</t>
  </si>
  <si>
    <t>No se plantea en forma explícita</t>
  </si>
  <si>
    <t>100% :
CA-UAML Criterios para la Organización de la Investigación en la Unidad Lerma:
CD-CSH Lineamientos particulares para la creación, modificación o supresión de áreas de investigación de la División de Ciencias Sociales y Humanidades:
CD-CBI Lineamientos particulares para la presentación, aprobación, evaluación, y supresión de los Proyectos de Investigación de la División de Ciencias Básicas e Ingeniería
CD-CBI Lineamientos particulares para la creación, modificación, evaluación y supresión de las Áreas de Investigación de la División
CD-CBS Lineamientos para Registro, Presentación, Renovación, Terminación y Baja de Proyectos de Investigación
CD-CBS Lineamientos para registro, presentación, renovación, terminación y baja de Proyectos de Investigación, a realizarse en la División de Ciencias Biológicas y de la Salud
CD-CSH Lineamientos para la Presentación y Aprobación de Proyectos de Investigación a realizarse en los Departamentos de la División de Ciencias Sociales y Humanidades, Unidad Lerma</t>
  </si>
  <si>
    <t>no existe comité de bioética</t>
  </si>
  <si>
    <t>No hay observaciones documentadas</t>
  </si>
  <si>
    <t>No existe repositorio digital</t>
  </si>
  <si>
    <t>El Departamento de Artes y Humanidades, de la División de Ciencias Sociales y Humanidades organizó: 
- Taller: Prototipado rápido de videojuegos artísticos y experimentales, 08 de mayo de 2015
- Conferencia: Híbridos contemporáneos en la intersección entre el arte y los videojuegos
- Formación, investigación, experimentación, producción, diseminación y recepción de las artes digitales</t>
  </si>
  <si>
    <t>No hay convenios de este tipo</t>
  </si>
  <si>
    <t>En 2015 las instituciones especializadas en Artes Digitales con las cuales se establelciron proyectos conjuntos fueron el Laboratorio de Arte Alameda, a través de su directora Tania Aedo; el Centro Multimedia del CNA, a través de su directora Adriana Casas; y el Centro de Cultura Digital</t>
  </si>
  <si>
    <t>Se habilitó el Laboratorio de Investigación, Creación e Innovación (División de Ciencias Sociales y Humanidades, Departamento de Arte y Humanidades)</t>
  </si>
  <si>
    <t>Proyecto: Ventanilla Única. La producción Web de interfaces gráficas de usuarios frente a los servicios públicos del Estado nacional”. Financiamiento: PRODEP, $182,000.00</t>
  </si>
  <si>
    <t>El Departamento de Artes y Humanidades, de la División de Ciencias Sociales y Humanidades desarrollo proyectos conjuntos con el Laboratorio de Arte Alameda, Centro Multimedia del CNA, Centro Cultural Digital</t>
  </si>
  <si>
    <t>Sin información</t>
  </si>
  <si>
    <t>La página web de la Unidad concentra la información sobre las líneas de investigación en cada División Académica, Departamentos y Áreas de Investigación, así como los Profesores de Tiempo Completo inscritos a cada uno de estos espacios. 
La información de cada Profesor de Tiempo Completo incluye contacto telefónico, el correo electrónico y en una siguiente etapa se incluira el CV correspondiente</t>
  </si>
  <si>
    <t xml:space="preserve">División de Ciencias Básicas e Ingeniería:
- Physical Biology of Proteins and Peptides: Theory, Experiment and Simulation, febrero 2015, Ciudad de México
- Jugando y Aprendiendo con la Ciencia, noviembre 2015, Sede: UAM-Lerma
- 1er Simposio Anual de Recurso Hídricos, diciembre 2015, Lerma, Estado de México
División de Ciencias Sociales y Humanidades:
- Coloquio Intermediarte
- Seminario Mediciones, Narrativas y Artefactos (MENTE), edición 2015 “Comunicación educativa y tecnologías digitales: tendencias actuales en investigación”
</t>
  </si>
  <si>
    <t xml:space="preserve">Mediante Acuerdo 01/2015, el Rector de la Unidad Lerma establece el 1º de junio de 2015 la estructura organizativa de la Rectoría y la Secretaría de la Unidad Lerma, dentro dela cual se incorpora la Coordinación de Extensión Universitaria cuyas funciones serán la promoción de las actividades culturales y de extensión de las funciones académicas; fomento al desarrollo de la producción editorial; organización de cursos y actividades de educación continua; cuidado del acervo artístico. </t>
  </si>
  <si>
    <t>11 ciclos de cine, 6 exposiciones temporales, 17 conciertos, 3 obras de teatro.
Ciclos de cine:
- Músicos y poetas trashumantes, 2 días, 22 asistentes
- El amor en los tiempos de crisis, 4 días, 37 asistentes
- La solidaridad en el mundo material, 4 días, 41 asistentes
- Excesos, locuras y otras linduras, 4 días, 40 asistentes
- Marlon Brando y James Dean ¿Rebeldes sin causa?, 4 días, 44 asistentes
- Luis Buñuel en México, 4 días, 64 asistentes
- A 100 años del nacimiento de Orson Welles, 4 días, 48 asistentes
- A 100 años del pachuco de oro, 4 días, 24 asistentes
- Cine de ciencia ficción, 4 días, 31 asistentes
- Primer proceso de selección 2015, un día, 120 asistentes
- Segundo proceso de selección 2015, un día, 160 asistentes
Exposición temporal:
- Acervo de la Unidad Lerma, 20 días, 500 asistentes
- Monstros, fiestas y paisajes míticos, 40 días, 1120 asistentes
- Gráfica contemporánea de F. Quintanar, 64 días, 12480 asistentes
- José L. Vera y José L. Venegas y muestra anual UAMEX, 45 días, 5085 asistentes
- Ofrenda de muertos: Homenaje al pachuco de oro: Tin Tan, 6 días, 288 asistentes
- Obras ganadoras de la Bienal de Artes Visuales UAMEX, 6 días, 1104 asistentes
Conciertos:
- Saúl Fimbres, 56 asistentes
- Bellas Artes, Ignacio Mariscal, violonchelista, 30 asistentes
- Bellas Artes, Miguel Alcázar, guitarrista, 24 asistentes
- Bellas Artes Sergio Ortiz-violista, 46 asistentes
- Bellas Artes, Vladimir Ibarra, guitarrista, 58 asistentes
- Orquesta infantil de violines de Casa de las Bombas, 80 asistentes
- Bellas Artes Pedro Villegas, guitarrista, 70 asistentes
- Bum Sónico, Rock, 157 asistentes
- Escuela de Bellas Artes de Toluca, Ensamble de jazz, 160 asistentes
- Bellas Artes, Dueto Flamenco de Gabriel Elizondo, 70 asistentes
- Grupo Turquesa, jazz, 126 asistentes
- Orquesta de cuerdas de la Unidad Lerma, 76 asistentes
- Cuarteto Árkade, 250 asistentes
- Grupo Nanis Jazz Band, 150 asistentes
Obras de teatro:
- Con el principito en la maleta, 287 asistentes
- La máscara de la muerte roja, 380 asistentes
- Espectáculo de clown y circo: Le Petit Cirko, 200 asistentes</t>
  </si>
  <si>
    <t>Exposición Temporal: Obras ganadoras de la Bienal de Artes Visuales de la UAMEX</t>
  </si>
  <si>
    <t xml:space="preserve">Participación en el 3er Festival Cultural Martín Reolín Varejón , presentación de música y teatro:
- “Allegro en payasada mayor”, Perico el payaso loco, marzo 2015, 380 asistentes
Participación en el 6to Concurso de pintura infantil del Ayuntamiento de Lerma, espectáculo clown:
- “Le petit cirko”,  marzo 2015, 200 asistentes
</t>
  </si>
  <si>
    <t>Mediante Acuerdo 01/2015, el Rector de la Unidad Lerma establece el 1º de junio de 2015 la estructura organizativa de la Rectoría y la Secretaría de la Unidad Lerma, dentro de la cual se incorpora la Coordinación de Extensión Universitaria y dentro de ella la Sección de Actividades Culturales.</t>
  </si>
  <si>
    <t xml:space="preserve">División de Ciencias Sociales, 
- Instalación de la Comisión encargada de crear los Lineamientos Editoriales de la División de Ciencias Sociales y Humanidades de la Unidad Lerma (Consejo Divisional, Sesión 24,  Acuerdo 24.10, 04 de febrero 2015)
- Lineamientos para la integración y funcionamiento del Consejo y Comités Editoriales de la División de Ciencias Sociales y Humanidades de la Universidad Autónoma Metropolitana Unidad Lerma (Aprobados por el Consejo Divisional de Ciencias Sociales y Humanidades, Sesión 26, Acuerdo 26.3, 31 de marzo 2015)
- Ratificación de los integrantes del Consejo Editorial de la División (Aprobado por el Consejo Divisional de Ciencias Sociales y Humanidades, Sesión 26, Acuerdo 26.4, 31 de marzo 2015)
</t>
  </si>
  <si>
    <t xml:space="preserve">Coordinación de Extensión Universitaria utiliza las siguientes herramientas:
Facebook: 376 publicaciones, 4,724 fans totales 
Twitter: 376, 1,253 followers
NGU, publicación trimestral, 4 números en 2015
</t>
  </si>
  <si>
    <t>No se han realizado mediciones</t>
  </si>
  <si>
    <t xml:space="preserve">El NGU es el Órgano Informativo de la Unidad, se publica trimestralmente, (4 números anuales). </t>
  </si>
  <si>
    <t xml:space="preserve">No se ha realizado </t>
  </si>
  <si>
    <t xml:space="preserve">El Sistema de Difusión Unitario se compone:
NGU, publicación trimestral (4 número anuales)
WEB 2.0 (Facebook y Twitter)
</t>
  </si>
  <si>
    <t>No se ha diseñado</t>
  </si>
  <si>
    <t xml:space="preserve">Mediante Acuerdo 01/2015, el Rector de la Unidad Lerma establece el 1º de junio de 2015 la estructura organizativa de la Rectoría y la Secretaría de la Unidad Lerma, donde se incluye:
Coordinación de Campus Virtual, entre sus funciones tendrá el diseño, mantenimiento y actualización de la página electrónica de la unidad
Coordinación de Extensión Universitaria, entre sus funciones esta la cobertura de eventos (fotógrafos y reporteros)
</t>
  </si>
  <si>
    <t>El Plan Maestro de la Unidad se encuentra en proceso de actualización, dentro de los nuevos espacios estará incluida la infraestructura cultural</t>
  </si>
  <si>
    <t xml:space="preserve">Fomentar la participación de los departamentos académicos en la producción radiofónica. </t>
  </si>
  <si>
    <t xml:space="preserve">Porcentaje de los cursos ofrecidos que cuentan con certificación de un ente externo: 25 % en 2018 y 50 % en 2024. </t>
  </si>
  <si>
    <t>Mediante Acuerdo 01/2015, el Rector de la Unidad Lerma establece el 1º de junio de 2015 la estructura organizativa de la Rectoría y la Secretaría de la Unidad Lerma, dentro dela cual se incorpora la Coordinación de Extensión Universitaria dentro de cuyas funciones se encuentra la organización de cursos y actividades de educación continua.</t>
  </si>
  <si>
    <t xml:space="preserve">Porcentaje de los profesores de tiempo completo que han sido invitados a participar en comités editoriales externos: 10 %. </t>
  </si>
  <si>
    <t xml:space="preserve">Reforzar la difusión en el entorno de las fortalezas, resultados, capacidades y casos de éxito de la Unidad, particularmente en los que se refiere a la producción editorial. </t>
  </si>
  <si>
    <t>División de Ciencias Sociales y Humanidades:
- Lineamientos para la integración y funcionamiento del Consejo y Comités Editoriales de la División de Ciencias Sociales y Humanidades de la Universidad Autónoma Metropolitana Unidad Lerma (Aprobados por el Consejo Divisional de Ciencias Sociales y Humanidades, Sesión 26, Acuerdo 26.3, 31 de marzo 2015)</t>
  </si>
  <si>
    <t xml:space="preserve">División de Ciencias Sociales y Humanidades: 
- Instalación de la Comisión encargada de crear los Lineamientos Editoriales de la División de Ciencias Sociales y Humanidades de la Unidad Lerma (Consejo Divisional, Sesión 24,  Acuerdo 24.10, 04 de febrero 2015)
- Lineamientos para la integración y funcionamiento del Consejo y Comités Editoriales de la División de Ciencias Sociales y Humanidades de la Universidad Autónoma Metropolitana Unidad Lerma (Aprobados por el Consejo Divisional de Ciencias Sociales y Humanidades, Sesión 26, Acuerdo 26.3, 31 de marzo 2015)
- Ratificación de los integrantes del Consejo Editorial de la División (Aprobado por el Consejo Divisional de Ciencias Sociales y Humanidades, Sesión 26, Acuerdo 26.4, 31 de marzo 2015)
</t>
  </si>
  <si>
    <t xml:space="preserve">División de Ciencias Sociales y Humanidades:
- Lineamientos para la integración y funcionamiento del Consejo y Comités Editoriales de la División de Ciencias Sociales y Humanidades de la Universidad Autónoma Metropolitana Unidad Lerma (Aprobados por el Consejo Divisional de Ciencias Sociales y Humanidades, Sesión 26, Acuerdo 26.3, 31 de marzo 2015)
</t>
  </si>
  <si>
    <t>Solo en la División de Ciencias Sociales y Humandiades se ha avanzado en este tema</t>
  </si>
  <si>
    <t xml:space="preserve">División de Ciencias Sociales y Humanidades:
- Ortiz, G. y Garay Luz María (Coords), Comunicación, cultura y educación. Nueve aproximaciones al estudio de las tecnologías digitales, México: Juan Pablos-UAM Lerma, tiraje 1000
- Ortiz, G, (Coord.), Educación, interculturalidad y tecnologías digitales. Jóvenes del municipio de Lerma de Villada, Estado de México, México: Juan Pablos-UAM Lerma, tiraje 1000
- Hernández, R (Coord.), Pueblos Mágicos: discursos y realidades. Una mirada desde las políticas públicas y la gobernanza, México: Juan Pablos-UAM Lerma, tiraje 1000
- Lara, M. Medición de la Pobreza en México: metodologías y aplicaciones, México: Juan Pablos-UAM Lerma, tiraje 1000
- Aguilar, C. (Coord.), Intercambio Político. Una forma de indagar las relaciones de poder entre la sociedad y el gobierno, México: Juan Pablos-UAM Lerma, tiraje 1000
- Benítez, M. Comunidades y contextos en la teoría y prácticas artísticas contemporáneas, México: Juan Pablos-UAM Lerma, tiraje 1000
</t>
  </si>
  <si>
    <t xml:space="preserve">Establecer un programa de inversión y mantenimiento para la producción editorial impresa y electrónica. </t>
  </si>
  <si>
    <t>Mediante Acuerdo 01/2015, el Rector de la Unidad Lerma establece el 1º de junio de 2015 la estructura organizativa de la Rectoría y la Secretaría de la Unidad Lerma, dentro dela cual se incorpora la Coordinación de Extensión Universitaria dentro de cuyas funciones se encuentra el fomento al desarrollo de la producción editorial.</t>
  </si>
  <si>
    <t xml:space="preserve">Exposiciones en el Zanbatha-Museo del Valle de la Luna:
- Gráfica contemporánea de Francisco Quintanar, 03 de junio al 01 de septiembre, 12,480 asistentes
- Dibujo y cerámica de José Luis Vera, 24 de septiembre al 27 de noviembre, 5,085 asistentes
- Escultura de José Luis Venegas, 24 de septiembre al 27 de noviembre, 5085 asistentes 
</t>
  </si>
  <si>
    <t xml:space="preserve">Exposición temporal:
- Acervo de la Unidad Lerma, 20 días, 500 asistentes
- Monstros, fiestas y paisajes míticos, 40 días, 1120 asistentes
- Gráfica contemporánea de F. Quintanar, 64 días, 12480 asistentes
- José L. Vera y José L. Venegas y muestra anual UAMEX, 45 días, 5085 asistentes
- Ofrenda de muertos: Homenaje al pachuco de oro: Tin Tan, 6 días, 288 asistentes
- Obras ganadoras de la Bienal de Artes Visuales UAMEX, 6 días, 1104 asistentes
</t>
  </si>
  <si>
    <t xml:space="preserve">Se utilizan las siguientes instalaciones del Municipio de Lerma:
- Zanbatha, Museo Valle de la Luna
- Foro Cultural Tiempo y Espacio Thaay
- Casa de Cultura Profesor Adrián Ortega Monroy
</t>
  </si>
  <si>
    <t>Mediante Acuerdo 01/2015, el Rector de la Unidad Lerma establece el 1º de junio de 2015 la estructura organizativa de la Rectoría y la Secretaría de la Unidad Lerma, dentro dela cual se incorpora la Coordinación de Docencia encargada de apoyar a las Divisiones Académicas para la realización de prácticas profesionales y servicio social.</t>
  </si>
  <si>
    <t>85% de la producción editorial  de la División de Ciencias Sociales y humanidades se realiza en coedición</t>
  </si>
  <si>
    <t>La promoción se realiza directamente y vía correo electrónico a los alumnos que son candidatos idóneos para participar en los programas de movilidad.</t>
  </si>
  <si>
    <t xml:space="preserve">Esta actividad se realiza a través de los alumnos que participan en los programad de movilidad </t>
  </si>
  <si>
    <t>Esta actividad la realiza la Coordinación General de Vinculación y Desarrollo Institucional de Rectoría General</t>
  </si>
  <si>
    <t xml:space="preserve">Optimizar y dar seguimiento al procedimiento de servicio social con retroalimentación a la academia. </t>
  </si>
  <si>
    <t xml:space="preserve">Elaborar una plataforma virtual de comunicación interunidad, que permita la difusión de información en tiempo real. </t>
  </si>
  <si>
    <t>No se realizó</t>
  </si>
  <si>
    <t>No se realizó, dentro de la estructura de la Unidad no se contaba con personal para realizar esta actividad</t>
  </si>
  <si>
    <t xml:space="preserve">Se obtuvieron $11,577,495.80 en 4 convenios de colaboración. </t>
  </si>
  <si>
    <t xml:space="preserve">Todos los planes de estudio de licenciatura que aplican incluyen créditos obligatorios u optativos para prácticas profesionales. </t>
  </si>
  <si>
    <t xml:space="preserve">Porcentaje de las prácticas profesionales que cuenta con becas o apoyos económicos para los alumnos participantes: 50 % en 2018 y 75 % en 2024. </t>
  </si>
  <si>
    <t xml:space="preserve">Establecer convenios con instituciones públicas para generar programas y proyectos de servicio social. </t>
  </si>
  <si>
    <t>13 convenios con instituciones públicas permiten a los alumnos de la Unidad realizar servicio social</t>
  </si>
  <si>
    <t>No se establecieron convenios de este tipo</t>
  </si>
  <si>
    <t xml:space="preserve">No se cuenta con convenios de colaboración con instituciones, algunos de los cursos de inglés se han realizado con la participación de profesores del CELEX de la UAM Iztapalapa </t>
  </si>
  <si>
    <t>Programa de servicio social: "Apoyo a la Coordinación de Desarrollo Académico", Aprobado en Sesión 43 del Consejo Académico, Acuerdo 43.7, 03 de julio 2015</t>
  </si>
  <si>
    <t>La retroalimentación se realizó con los Directores de División</t>
  </si>
  <si>
    <t>La difusión se realiza a través de la página web de la Unidad y mediante correo electrónico a toda la comunidad universitaria</t>
  </si>
  <si>
    <t>Se reforzó la ofcina de Vinculación con una persona dedicada al control de Otros Fondos</t>
  </si>
  <si>
    <t>En la página web de la Unidad se incluye la información sobre la oferta académica en cada División, dentro de la cual se incluyen los planes y programas de estudio actualizados</t>
  </si>
  <si>
    <t xml:space="preserve">Calendarizar las visitas a las instituciones de educación media superior y a las ferias de educación de la región y fuera de ella para asegurar los recursos necesarios. </t>
  </si>
  <si>
    <t xml:space="preserve">En la página web de la Unidad se mantiene actualizada la información de los docentes de la Unidad </t>
  </si>
  <si>
    <t>El inicio de esta programado para el año 2016, a través de los Programas Operativos Anuales y de la formulación del anteproyecto de presupuesto</t>
  </si>
  <si>
    <t xml:space="preserve">Se han comenzado los trabajos necesarios para que en 2016 se cuente con un Formato de Solicitud de Trabajo en línea, al cual se le asigne un consecutivo y permita llevar control y mediciones confiables. </t>
  </si>
  <si>
    <t>Los instructivos del Consejo Académico fueron dados a conocer a través del correo electrónico y se subieron a la página web de la Unidad</t>
  </si>
  <si>
    <t>Se han comenzado los trabajos necesarios para que en 2016 se cuente con un Formato de Solicitud de Trabajo en línea, al cual se le asigne un consecutivo y permita llevar control y mediciones confiables.</t>
  </si>
  <si>
    <t>Mediante Acuerdo 01/2015, el Rector de la Unidad Lerma establece el 1º de junio de 2015 la estructura organizativa de la Rectoría y la Secretaría de la Unidad Lerma, dentro dela cual se incorpora la Coordinación de Infraestructura y Gestión Ambiental, la cual se encarga de la gestión ambiental y la incorporación de criterios de sustentabilidad en la formulación del Plan Maestro; además del seguimiento al desarrollo de proyectos, obras, adaptaciones, así como su supervisión y seguimiento; enlace con la Dirección de Obras; conservación y mantenimiento de la infraestructura física; apoyo a las Divisiones y Departamentos para el desarrollo de laboratorios y talleres.</t>
  </si>
  <si>
    <t>No se cuenta con la medición</t>
  </si>
  <si>
    <t>A través de los Programas Operativos Anuales y de la formulación del anteproyecto de presupuesto, el Programa de Protección Civil de la Unidad Lerma está programado para 2016</t>
  </si>
  <si>
    <t>Será posible nombrar brigadistas en 2016, cuando el Programa de Protección Civil de la Unidad Lerma se encuentre en operación</t>
  </si>
  <si>
    <t>De la mano del Programa de Protección Civil de la Unidad Lerma, en 2015 se trabajó en el Programa de Capacitación en materia de protección civil, este podría entrar en operación una vez conformadas las brigadas correspondientes</t>
  </si>
  <si>
    <t>Será posible que se establecer procedimientos una vez que se encuentre en marcha el Programa de Protección Civil de la Unidad Lerma</t>
  </si>
  <si>
    <t>función de la puesta en marcha el Programa de Protección Civil</t>
  </si>
  <si>
    <t>El Programa de Capacitación en materia de protección civil arrancará en 2016</t>
  </si>
  <si>
    <t>El Programa de Protección Civil de la Unidad Lerma, permitirá en 2016 realizar las gestiones necesarias para obtener la certificación otorgada por el gobierno del Estado de México</t>
  </si>
  <si>
    <t>Mediante Acuerdo 01/2015, el Rector de la Unidad Lerma establece el 1º de junio de 2015 la estructura organizativa de la Rectoría y la Secretaría de la Unidad Lerma, dentro dela cual se incorpora la Coordinación de Recurso Materiales encargada de los temas de vigilancia y protección civil</t>
  </si>
  <si>
    <t xml:space="preserve">Seminario “Ética y función pública”, en colaboración con el Ayuntamiento de Lerma.
Presea al Mérito Ciudadano en Educación “Adrián Ortega Monroy”, gracias a la contribución de esta Unidad Académica a los servicios educativos regionales y a su compromiso con el medio ambiente, otorgada por el Ayuntamiento de Lerma. 27 de marzo 2015.
Consulta Ciudadana para la elaboración del Plan de Desarrollo del Municipio de Lerma. 29 de octubre 2015
Coordinación con la Junta Estatal de Caminos a fin de comenzar trabajos correspondientes al proyecto de vialidad exterior de la Unidad, noviembre 2015
</t>
  </si>
  <si>
    <t xml:space="preserve">Consulta Ciudadana para la elaboración del Plan de Desarrollo del Municipio de Lerma. 29 de octubre 2015
Trabajo con autoridades municipales y estatales en lo referente a la mejora de vialidades de acceso a la Unidad, específicamente la habilitación y pavimentación en Calzada de las Garzas, Avenida Revolución y construcción de acceso a la carretera de Amomolulco
</t>
  </si>
  <si>
    <t>En 2015 no estaba formalmente vigente el Grupo Interno Coordinador de la Unidad. Sin embargo se realizaron reuniones con miembros del Comité Ejecutivo</t>
  </si>
  <si>
    <t>La Coordinación de Recursos Materiales, adscrita a Secretaría de Unidad implemento los siguientes cursos de capacitación:
- Foro “Ahorro de energía en sistemas fotovoltaicos”, 6 horas, 2 participantes
- Foros “Ahorro de energía en sistemas de puesta a tierra”, 6 horas, 2 participantes
- Semana de la Protección Civil, 20 horas, 10 participantes
- Taller de Ambiente Laboral, 20 horas, 2 participantes
En total se ofrecieron 52 horas de capacitación. 
Sin embargo, de acuerdo a recomendación de Secretaría de Unidad, la capacitación a que refiere este punto debe ser proporcionada por la Coordinación de Recursos Humanos, si es el caso, no se ha proporcionado capacitación</t>
  </si>
  <si>
    <t xml:space="preserve">Para el caso de bienes de consumo, el tiempo de recepción varía dependiendo de los proveedores y poder extenderse hasta 30 días.
En el caso del pago de servicios, este se realiza de conformidad con las especificaciones propias de cada contrato, generalmente se hace una vez realizado el servicio o de manera mensual. 
</t>
  </si>
  <si>
    <t>Una vez que la Coordinación de Servicios Administrativos recibe la requisición de bienes de inversión, el tiempo máximo para fincar el pedido es de entre 7 y 15 días, dependiendo de las características del bien de inversión.</t>
  </si>
  <si>
    <t>El pago a proveedores y prestadores de servicios se realiza mediante transferencia bancaria sin excepción.</t>
  </si>
  <si>
    <t>80% de los miembros de la comunidad reciben su pago mediante transferencia bancaria.</t>
  </si>
  <si>
    <t>Se mantuvo un intercambio de información con la Secretaría General, con motivo de la demanda interna presentada por el Sindicato respecto a la demanda salarial (emplazamiento a huelga). Personal de la Secretaría de Unidad participó en las mesas de negociación.</t>
  </si>
  <si>
    <t xml:space="preserve">Instalación de la Comisión de ambiente académico y laboral, 20 de octubre 2015 (Artículo 47, Fracción III Reglamento Orgánico)
Taller de Ambiente Laboral Positivo, 20 horas, del que participaron personal directivo y mandos medios de la Rectoría y Secretaría de Unidad.
</t>
  </si>
  <si>
    <t xml:space="preserve">La Coordinación de Recursos Materiales adscrita a Secretaría de Unidad implemento los siguientes cursos de capacitación:
Oficina de Vinculación Académica: 
- “Programa de Formación de Gestores de Transferencia de Tecnología”, duración 96 horas, un participante
- Taller “Sensibilización a IES”, duración 5 horas, 3 participantes
- Taller “Cierre de Proyectos Tecnológicos”, duración 5 horas, 2 participantes
Coordinación de Servicios Escolares:
- El ABC de la administración escolar a nivel nacional, duración 24 horas, un participante
Coordinación de Recursos Materiales:
- Foro “Ahorro de energía en sistemas fotovoltaicos”, duración 6 horas, 2 participantes
- Foros “Ahorro de energía en sistemas de puesta a tierra”, duración 6 horas, 2 participantes
- Semana de la Protección Civil, 20 horas, 10 participantes
- Taller de Ambiente Laboral, duración 20 horas, 2 participantes
182 horas de capacitación a trabajadores administrativos.
De acuerdo a comentario de la Secretaría de Unidad, estos cursos los ofrece Recursos Humanos, en 2015 no se realizaron. 
</t>
  </si>
  <si>
    <t>No se cuenta con el procedimiento</t>
  </si>
  <si>
    <t>Los procedimientos administrativos se encontrarán en la página WEB de la UAM Lerma en 2016.</t>
  </si>
  <si>
    <t>Coordinación de Servicios Administrativos recibió 606 trámites de requisiciones, de las cuales se fincaron 99% y se recibió el 98% de los bienes fincados.</t>
  </si>
  <si>
    <t xml:space="preserve">El padrón de proveedores se actualiza conforme el incremento de requisiciones realizadas y se realiza una evaluación permanente de los mismos en función de la satisfacción del solicitante. </t>
  </si>
  <si>
    <t>Mediante Acuerdo 01/2015, el Rector de la Unidad Lerma establece el 1º de junio de 2015 la estructura organizativa de la Rectoría y la Secretaría de la Unidad Lerma, dentro dela cual se incorpora la Coordinación de Recursos Humanos, encargada de brindar asesoría y apoyo a los trabajadores en asuntos relacionados con la nómina y prestaciones, así como el apoyo al Secretario y a otros órganos e instancias de la Unidad en el seguimiento de relaciones laborales.</t>
  </si>
  <si>
    <t xml:space="preserve">5 eventos:
Coordinación de Docencia:
- Taller de Educación Sexual y Reproductiva en Jóvenes, una Perspectiva de Derechos, duración 6 horas, 33 participantes, trimestre 15O
- Taller de Educación Sexual y Reproductiva en Jóvenes, una Perspectiva de Derechos, duración 6 horas, 48 participantes, trimestre 15P
Sección de Servicios Médicos:
- Habilidades para la vida, prevención al consumo de drogas, duración 15 horas, 22 participantes, en colaboración con el Instituto de Seguridad Social del Estado de México (ISSEM)
- Habilidades para la vida, depresión, duración 27 horas, 31 participantes, en colaboración con el ISSEM
</t>
  </si>
  <si>
    <t>No se ofreció este servicio</t>
  </si>
  <si>
    <t xml:space="preserve">Coordinación de Docencia:
- Estudio Médico y Físico para Alumnos de Nuevo Ingreso, 2015 O, duración 6 horas, 141 participantes
- Estudio Médico y Físico para Alumnos de Nuevo Ingreso, 2015 P, duración 6 horas, 57 participantes
</t>
  </si>
  <si>
    <t xml:space="preserve">7 campañas:
Sección de Servicios Médicos:
- Campaña de Higiene en Manos
- Campaña de Aplicación de Flúor, 180 participantes
- Campaña de Flúor Dental en Oficinas, 66 participantes
- Campaña de Prevención a la Diabetes e Hipertensión, 49 participantes
En colaboración con otras dependencias:
- Atención Preventiva Integrada, IMSS-UMF 23 Lerma, 73 participantes
- Vacunación contra Influenza, ISSSTE, 92 participantes
- Jornadas de Desparasitación, IMSS, UMF 23 Lerma, 239 participantes
</t>
  </si>
  <si>
    <t>La cafetería proporciona solo el servicio de comida, los aspectos sanitarios son supervisados. En 2015 se ofreció un total de 44,199 raciones, lo que permite ofrecer un servicio que cubre a más del 30% de la matrícula, así como a los profesores y demás miembros de la comunidad universitaria</t>
  </si>
  <si>
    <t>No se cuenta con convenio</t>
  </si>
  <si>
    <t>La Unidad no cuenta con bebederos, en sustitución se colocaron dispensadores de agua purificada que dan servicio a la comunidad universitaria, el agua purificada cumple con la Norma Oficial Mexicana NOM-201-SSA1-2002, Productos y servicios. Agua y hielo para consumo humano, envasados y a granel. Especificaciones sanitarias</t>
  </si>
  <si>
    <t xml:space="preserve">La Unidad cuenta con la siguiente infraestructura deportiva:
Cancha de futbol 7 de 2,272 m²
Algunas canastas de basquetbol y redes de voleibol
</t>
  </si>
  <si>
    <t xml:space="preserve">2 convenios:
Centro Deportivo Sport Lerma S.A de C.V.
Centro Escolar Lerma S.C.
</t>
  </si>
  <si>
    <t xml:space="preserve">14 competencias deportivas, 13 de ellas a nivel interno y 2 de ellas en otras instituciones públicas. La participación fue de 684 miembros de la comunidad universitaria
- Torneo de Fútbol 7 varonil, 3 torneos internos, 258 participantes
- Torneo de Fútbol 7 femenil, 3 torneos internos, 182 participantes
- Torneo de Baloncesto, 2 vs 2 varonil, 2 torneos internos, 40 participantes
- Torneo de Baloncesto, 2 vs 2 femenil, 1 torneo internos, 18 participantes
- Torneo de Voleibol 3 vs 3, 2 torneos internos, 41 participantes
- Torneo de la Sustentabilidad, 1 torneo interno, 80 participantes
- Torneo Tec. Milenio, 1 torneo externo, 40 participantes
- Torneo Universidad del Bicentenario, 1 torneo externo, 25 participantes
</t>
  </si>
  <si>
    <t>Programa de Desarrollo Deportivo 4-30 (cuatro años, treinta acciones)</t>
  </si>
  <si>
    <t xml:space="preserve">El programa de salud de la Unidad opera en colaboración con:
- Instituto de Seguridad y Servicios Sociales de los Trabajadores del Estado
- Instituto Mexicano del Seguro Social
- Instituto de Seguridad Social del Estado de México
</t>
  </si>
  <si>
    <t xml:space="preserve">En Sesión 271, Acuerdo 271.2, 18 de marzo de 2015, del Patronato de la UAM, se autorizó la Contratación de Ejecutivo de Proyecto que opere el programa de construcción de la Unidad Lerma 
En Sesión 274, Acuerdo 274.12, 17 de junio de 2015, del Patronato de la UAM, se autorizó la Actualización del Plan Maestro y bases para desarrollo de Proyecto  Ejecutivo de la Unidad Lerma
En Sesión 278, Acuerdo 278.2 18 de noviembre 2015, del Patronato de la UAM, se autorizó el Proyecto Ejecutivo de las Aulas Ligeras Norte de la Unidad
Dentro de la actualización del Plan Maestro se consideran los espacios para cafetería e instalaciones deportivas
</t>
  </si>
  <si>
    <t xml:space="preserve">Mediante Acuerdo 01/2015, el Rector de la Unidad Lerma establece el 1º de junio de 2015 la estructura organizativa de la Rectoría y la Secretaría de la Unidad Lerma, en esta se incorpora dentro de la Coordinación de Recurso Humanos la Sección de Servicios Médicos, la cual está encargada de los servicios médicos y la promoción de la salud en la comunidad universitaria 
En el mismo Acuerdo se incorporó la Coordinación de Docencia la cual también apoya estas actividades.
</t>
  </si>
  <si>
    <t>Desahogo de los requerimientos de información de las Auditorias 19/2013 y 04/2014, mismas que están pendientes de resolución</t>
  </si>
  <si>
    <t>Se ejerció el 98.9% del presupuesto aprobado por el Colegio de Académico</t>
  </si>
  <si>
    <t xml:space="preserve">La Coordinación de Servicios Administrativos supervisa y revisa la documentación e información contenida en los trámites administrativos y solicitudes de requisición para comprobar la correcta observancia de las distintas disposiciones normativas aplicables a los procedimientos administrativos. 
En su caso, informa a las Asistentes Administrativas las correcciones a realizar, con la finalidad de obtener una retroalimentación para la mejora de los procedimientos y actividades.
</t>
  </si>
  <si>
    <t>Hasta la fecha la Coordinación de Servicios Administrativos no ha recibido solicitudes de información.</t>
  </si>
  <si>
    <t>De conformidad con los trámites administrativos (control de gestión) y las requisiciones ejercidas se puede comprobar el recurso ejercido.</t>
  </si>
  <si>
    <t xml:space="preserve">A finales del año 2015 se ejerció el 98.9%, mientras que en el 2014 se ejerció el 91.9% del presupuesto.
Por lo que respecta al presupuesto otorgado la Rectoría General emite a principios de año, la Carpeta de Bienes de Inversión donde se presentan los calendarios para el ejercicio del presupuesto correspondientes a bienes de inversión, bienes muebles, construcción de obras y contratación de servicios.
</t>
  </si>
  <si>
    <t>Dentro de los procedimientos institucionales así como en el SIIUAM se establece la posibilidad de comprobar los gastos sin documentos con requisitos fiscales.</t>
  </si>
  <si>
    <t xml:space="preserve">Establecer un programa permanente de capacitación para el personal responsable de la planeación y el manejo de los recursos. </t>
  </si>
  <si>
    <t xml:space="preserve">Los procesos para la selección de personal son abiertos, basados en exámenes y entrevistas, la promoción se realiza con base en resultados. </t>
  </si>
  <si>
    <t>Instalación de la Comisión de ambiente académico y laboral, 20 de octubre 2015 (Artículo 47, Fracción III Reglamento Orgánico)</t>
  </si>
  <si>
    <t xml:space="preserve">La Comisión de Ambiente Académico y Laboral se encuentra trabajando desde octubre de 2015, el primer paso es la exploración sobre las condiciones actuales en la Unidad, con la finalidad de obtener información para el diseño de los códigos de comportamiento ético y de equidad de género entre la comunidad universitaria, una fase posterior deberá incluir la búsqueda de las certificaciones correspondientes. </t>
  </si>
  <si>
    <t xml:space="preserve">Se atienden invitaciones para visitas a instituciones de educación media superior, </t>
  </si>
  <si>
    <t>Los planeas de estudio de licenciatura no incluyen prácticas profesionales</t>
  </si>
  <si>
    <t>No se cuenta con este tipo de lineamientos</t>
  </si>
  <si>
    <t>CSH: Taller “Intermediarte” de 10 horas, en el que hubo 10 participantes
Coordinación de Extensión: Clínica de Guitarra con Joe Stump con 40 asistentes</t>
  </si>
  <si>
    <t>Pendiente de fortalecer</t>
  </si>
  <si>
    <t>Existen 4 Licenciaturas con diferentes avances en los órganos colegiados:
·       Ciencias Agroalimentarias (CBS); Enviada por CD-CBS a CA-UAML el 22-oct-2013
·       Educación y Tecnologías Digitales (CSH); Enviada por CD-CSH a CA-UAML el 30-oct-2013 y Enviada por CA-UAML a CA-UAM el 03-jul-2015
·       Ingeniería en Computación y Telecomunicaciones (CBI); Propuesta Inicial enviada por CD-CBI a CA-UAML el 09-abr-2015, Propuesta Inicial enviada por CA-UAML a Colegio el 03-jul-2015 y Propuesta Inicial aprobada en Colegio y enviada a CD-CBI el 17-dic-2015
·       Psicología Biomédica (CBS);Propuesta Inicial enviada por CD-CBS a CA-UAML el 30-jun-2015; Propuesta Inicial enviada por CA-UAML a Colegio el 28-sep-2015 y Propuesta Inicial aprobada en Colegio y enviada a CD-CBS el 17-dic-2015</t>
  </si>
  <si>
    <t>Se han incorporado, pero no ha habido respuesta positiva por parte de RG</t>
  </si>
  <si>
    <t>Creación de la Coordinación de Infraestructura y Gestión Ambiental, la cual realizó un estudio que permitió identificar que las necesidades de infraestructura por alumno son de 37 m² (15 m² de áreas verdes y cuerpos de agua, 7.5 m² de aulas y laboratorios, 7.5 m² destinados a servicios y circulaciones, 2.5 m² de áreas deportivas y 4.5 m² para estacionamiento)
Construcción de la Sala de Usos Múltiples, 300 m², capacidad 200 usuarios y 8 nuevas aulas de capacidad para 40 alumnos cada una</t>
  </si>
  <si>
    <r>
      <rPr>
        <b/>
        <sz val="8"/>
        <color theme="1"/>
        <rFont val="Calibri"/>
        <family val="2"/>
        <scheme val="minor"/>
      </rPr>
      <t>Puntaje promedio de corte: 575.12</t>
    </r>
    <r>
      <rPr>
        <sz val="8"/>
        <color theme="1"/>
        <rFont val="Calibri"/>
        <family val="2"/>
        <scheme val="minor"/>
      </rPr>
      <t xml:space="preserve">
RH: 15P: 479.5-709.2 (23/23)
RH 15O_1a: 509.6-696.9 (17/17)
RH 15O_2a: 482.5-756.4 (39/39)
BA 15P: 496.3-686.2 (38/38)
BA 15O_1a: 591.9-784.7 (23/61)
BA 15O_2a: 604.2-699.6 (24/72)
PP 15O_1a: 622.8-725.1 (22/63)
PP 15O_2a: 575.4-803.5 (28/78)
AC 15O_1a: 695.9-803.5 (11/120)
AC 15O_2a: 693.1-814.5 (15/134)</t>
    </r>
  </si>
  <si>
    <t xml:space="preserve"> </t>
  </si>
  <si>
    <r>
      <rPr>
        <b/>
        <sz val="8"/>
        <color theme="1"/>
        <rFont val="Calibri"/>
        <family val="2"/>
        <scheme val="minor"/>
      </rPr>
      <t>Puntaje mínimo de corte: 479.5</t>
    </r>
    <r>
      <rPr>
        <sz val="8"/>
        <color theme="1"/>
        <rFont val="Calibri"/>
        <family val="2"/>
        <scheme val="minor"/>
      </rPr>
      <t xml:space="preserve">
RH: 15P: 479.5-709.2 (23/23)
RH 15O_1a: 509.6-696.9 (17/17)
RH 15O_2a: 482.5-756.4 (39/39)
BA 15P: 496.3-686.2 (38/38)
BA 15O_1a: 591.9-784.7 (23/61)
BA 15O_2a: 604.2-699.6 (24/72)
PP 15O_1a: 622.8-725.1 (22/63)
PP 15O_2a: 575.4-803.5 (28/78)
AC 15O_1a: 695.9-803.5 (11/120)
AC 15O_2a: 693.1-814.5 (15/134)</t>
    </r>
  </si>
  <si>
    <t>Ciclos de Pláticas del Personal Académico de la UAM-Lerma en IEMS:  7 visitas, 590 asistentes
Visitas a Instituciones de Educación Media Superior:  18 instituciones, 1,452 asistentes
Visitas guiadas en la Unidad para alumnos de Instituciones de Educación Media Superior:  13 visitas, 379 asistentes
Participación en Ferias de Difusión de Oferta Educativa: 9 Ferias, 55,688 asistentes
Difusión en Facebook: 19,334 personas alcanzadas; 1604 interacciones.</t>
  </si>
  <si>
    <t>Se formularon propuestas de tres Licenciaturas nuevas:
·  CBI: Ingeniería en Computación y Telecomunicaciones (Aprobada la Propuesta y Justificación de creación en Consejo Divisional)
·  CSH: Educación y Tecnologías Digitales (Aprobada la Dictaminación y armonización de la Propuesta de Creación en Consejo Académico)
·  CBS: Psicología Biomédica (Aprobada la Propuesta y Justificación de creación en Consejo Divisional)</t>
  </si>
  <si>
    <t>En 2015 se proporcionaron 367 becas, un de 32% más respecto al periodo anterior.
·       Becas Manutención, asignadas 2015: 122, acumulado 260
·       Becas Excelencia, asignadas 2015: 13, acumulado 66
·       Beca Grupos Vulnerables, total 1
·       Beca de Servicio Social, total 7
·       Beca para estudio de lenguas extranjeras, total 16
·       Beca movilidad internacional, total 9
·       Beca movilidad nacional, total 8</t>
  </si>
  <si>
    <t>DCBI:
·       Ingeniería en Recursos Hídricos (inició en 2011)
DCBS:
·       Licenciatura en Biología Ambiental (inició en 2011)
DCSH:
·       Licenciatura en Políticas Públicas (inició en 2011)
·       Licenciatura en Arte y Comunicación Digitales (inició en 2013)</t>
  </si>
  <si>
    <t>Los Comités Interinstitucionales para la Evaluación de la Educación Superior (CIEES) recomiendan que haya transcurrido un mínimo seis meses desde que la primera generación concluyó el 100% de los créditos del plan de estudios</t>
  </si>
  <si>
    <t>·       Adquisición de autobús para 36 pasajeros y Van para 20 pasajeros.
·       Construcción de 8 Aulas ligeras grandes adicionales
·       Construcción de un Auditorio (Sala de Usos Múltiples) para 100 personas.
·       Rediseño y habilitación de la red inalámbrica en oficinas y sede definitiva.
·       Habilitación de un servicio de transporte del centro de la ciudad de Lerma a la sede definitiva.</t>
  </si>
  <si>
    <t>VINCULACIÓN</t>
  </si>
  <si>
    <t>RECTORÍA</t>
  </si>
  <si>
    <t>EXTENSIÓN</t>
  </si>
  <si>
    <t>CAMPUS VIRTUAL</t>
  </si>
  <si>
    <t>SECRETARÍA</t>
  </si>
  <si>
    <t>Lo realizan las divisiones, pero el presupuesto se encuentra en Secretaría</t>
  </si>
  <si>
    <t>No se realiza</t>
  </si>
  <si>
    <t xml:space="preserve">Se remodelaron y ampliaron los espacios para oficinas y cubículos de profesores. </t>
  </si>
  <si>
    <r>
      <t>En los planes de estudio se especifica el nivel de comprensión básico
Aprobación de los "</t>
    </r>
    <r>
      <rPr>
        <i/>
        <sz val="8"/>
        <color theme="1"/>
        <rFont val="Calibri"/>
        <family val="2"/>
        <scheme val="minor"/>
      </rPr>
      <t>Criterios y Procedimientos para la Expedición de Constancias de Acreditación del Requisito de Idioma en la Unidad Lerma</t>
    </r>
    <r>
      <rPr>
        <sz val="8"/>
        <color theme="1"/>
        <rFont val="Calibri"/>
        <family val="2"/>
        <scheme val="minor"/>
      </rPr>
      <t>"Consejo Académico, Sesión 38, Acuerdo 38.4, 07 de abril de 2015: Es necesario acreditar el nivel básico del idioma inglés, equivalente al nivel A2 del Marco Común Europeo de Referencia.</t>
    </r>
  </si>
  <si>
    <t>Existen 3 salas de juntas</t>
  </si>
  <si>
    <t xml:space="preserve">Adecuaciones a los Programas de Recursos Hídricos:
PROYECTO INTEGRADOR: CIENCIA BÁSICA INGENIERÍA EN RECURSOS HÍDRICOS: (...) "Es posible también que el proyecto de integración seleccionado por el profesor esté vinculado con algún proyecto de investigación o de vinculación en el que se haga uso intensivo de herramientas de las ciencias básicas"
PROYECTO INTEGRADOR: CIENCIAS DE LA INGENIERÍA EN RECURSOS HÍDRICOS:: (...) "Es posible también que el proyecto de integración seleccionado por el profesor esté vinculado con algún proyecto de investigación o de vinculación en el que se haga uso intensivo de herramientas de las ciencias de la ingeniería"
INTRODUCCIÓN AL TRABAJO DE INVESTIGACIÓN: -Implementar los métodos, técnicas, procedimientos y modelos necesarios para llevar a cabo el Proyecto Terminal.
PROYECTO DE INTEGRACIÓN I: Objetivos y características de las modalidades del Proyecto Terminal: (...) b) Estancia de investigación  c) Desarrollo tecnológico
PROYECTO DE INTEGRACIÓN II: Integrar conocimientos adquiridos en distintas unidades de enseñanza aprendizaje, así como aplicar de manera sistemática, gradual e integral las competencias básicas de investigación, de redacción de informes técnicos, y los conocimientos científico-técnicos y complementarios adquiridos en su formación universitaria.
</t>
  </si>
  <si>
    <t>UAML: de 28 a 45 PTCdef (incremento del 61%; de 43% a 70% de las plazas contratadas definitivamente)
CBI: de 7 a 14 PTCdef (incremento del 100%; de 37% a 74% de las plazas contratadas definitivamente)
CBS: de 11 a 12 PTCdef (incremento del 9%; de 52% a 60% de las plazas contratadas definitivamente)
CSH: de 10 a 19 PTCdef (incremento del 90%; de 40% a 76% de las plazas contratadas definitivamente)</t>
  </si>
  <si>
    <t>UAML: de 14 a 26 PTCdef (incremento del 86%; de 22% a 41% de las plazas contratadas definitivamente)
CBI: de 6 a 8 PTCdef (incremento del 33%; de 32% a 42% de las plazas contratadas definitivamente)
CBS: de 5 a 9 PTCdef (incremento del 80%; de 24% a 45% de las plazas contratadas definitivamente)
CSH: de 3 a 9 PTCdef (incremento del 200%; de 12% a 36% de las plazas contratadas definitivamente)</t>
  </si>
  <si>
    <t>No existe programa</t>
  </si>
  <si>
    <t xml:space="preserve">Se presupuestaron $35,500 por profesor definitivo para dichas actividades </t>
  </si>
  <si>
    <t>D01. Formar profesionales y ciudadanos responsables y competentes, con liderazgo, principios éticos, compromiso social y con el medio ambiente.</t>
  </si>
  <si>
    <t>D02. Impulsar y fortalecer la educación en materia artística.</t>
  </si>
  <si>
    <t>D03. Contribuir a la demanda creciente de egresados de licenciatura y posgrado, empleando procesos idóneos de selección, evaluación y avance curricular.</t>
  </si>
  <si>
    <t>D04. Contar con una oferta actualizada de planes y programas de estudio de licenciatura y posgrado, reconocida por su pertinencia, excelencia académica e innovación.</t>
  </si>
  <si>
    <t>D05. Establecer un balance adecuado entre planta académica y alumnos.</t>
  </si>
  <si>
    <t>D06. Ser la mejor opción en el Valle de Toluca para realizar estudios de educación superior.</t>
  </si>
  <si>
    <t>D07. Propiciar un ambiente universitario que favorezca el proceso de enseñanza aprendizaje y contar con espacios diversos, equipamiento, programas y apoyos</t>
  </si>
  <si>
    <t>D08. Disponer de una plataforma de educación virtual que permita impartir parte del proceso de enseñanza aprendizaje, en todos los niveles, en esa modalidad.</t>
  </si>
  <si>
    <t>D10. Mantener diversos colectivos formales de discusión, con la participación de todos los profesores, para coadyuvar a la mejora continua de la función docente.</t>
  </si>
  <si>
    <t>D11. Vincular la docencia a las demás funciones académicas a través de la participación de los alumnos en proyectos de investigación, creación e innovación y en otras actividades relacionadas.</t>
  </si>
  <si>
    <t>Seguimiento</t>
  </si>
  <si>
    <t>PLANEACIÓN</t>
  </si>
  <si>
    <t>DESARROLLO ACADÉMICO</t>
  </si>
  <si>
    <t>(CSH) Participación de alumnos en dos capítulos del libro: “Pueblos Mágicos: discursos y realidades”.
(CBI) 1er SIMPOSIO ANUAL DE RECURSOS HÍDRICOS</t>
  </si>
  <si>
    <t xml:space="preserve">I01. Producir resultados de alto impacto (publicaciones, patentes, modelos de utilidad, prototipos, software, creación artística) que garanticen la calidad y el reconocimiento de la investigación, creación e innovación en la Unidad, con apego a los valores unitarios (sustentabilidad, responsabilidad social, ética). </t>
  </si>
  <si>
    <t>I02. Construir un modelo confiable de vinculación con la sociedad para la solución de problemas, que permita adicionalmente la captación de recursos externos.</t>
  </si>
  <si>
    <t>I03. Fortalecer la investigación, creación e innovación interdisciplinaria a través de una organización que propicie el trabajo interderpartamental e interdivisional, procurando una amplia y equilibrada diversidad de disciplinas.</t>
  </si>
  <si>
    <t xml:space="preserve">I04. Aportar soluciones a problemas específicos en los campos vinculados a la vocación innovadora de la Unidad Lerma, fortaleciendo el apropiamiento social del conocimiento. </t>
  </si>
  <si>
    <t xml:space="preserve">I05. Fomentar el desarrollo equilibrado de la investigación, creación e innovación con respecto a las demás funciones académicas; reduciendo las brechas entre los departamentos/divisiones. </t>
  </si>
  <si>
    <t xml:space="preserve">I06. Contar con programas académicos que garanticen la incorporación de los alumnos a los proyectos de investigación, creación e innovación (planes de posgrado, proyectos de servicio social, movilidad, proyectos terminales) en condiciones favorables (becas, promoción de posgrados, cooperación con IES nacionales e internacionales). </t>
  </si>
  <si>
    <t xml:space="preserve">I07. Contar con recursos, instalaciones y servicios adecuados para las labores de investigación, creación e innovación, que se aprovechen de manera óptima. </t>
  </si>
  <si>
    <t xml:space="preserve">I08. Participar de redes académicas y asociaciones con instituciones de investigación, creación e innovación nacional e internacional. </t>
  </si>
  <si>
    <t xml:space="preserve">I09. Mantener una normativa actualizada y flexible para el desarrollo de la investigación, creación e innovación, que incluya una guía de buenas prácticas. </t>
  </si>
  <si>
    <t xml:space="preserve">I10. Procurar el libre acceso a los productos de investigación, creación e innovación. </t>
  </si>
  <si>
    <t xml:space="preserve">I11. Impulsar la investigación, creación e innovación artística. </t>
  </si>
  <si>
    <t>Se coorganiza la Feria Mexicana de Ciencia e Ingeniería con COMECyT</t>
  </si>
  <si>
    <t>"Acción colectiva y organizaciones rurales en México" Museo Luis Nishizawa, Toluca de Lerdo, Méx
"Una propuesta del método de análisis del desarrollo económico local: el caso de algunos territorios locales del Estado de México", FE BUAP</t>
  </si>
  <si>
    <t>No se realizaron actividades culturales que dieran oportundiad de realizarlo</t>
  </si>
  <si>
    <t>Se construyó el Auditorio de la Unidad (Sala de Usos Múltiples), capacidad 100 personas.</t>
  </si>
  <si>
    <t>EXPOSICIONES TEMPORALES-GRÁFICA CONTEMPORÁNEA DE F. QUINTANAR</t>
  </si>
  <si>
    <t>División de Ciencias Sociales y Humanidades:  Premio Ars Electrónica 2015, en colaboración con el Centro Multimedia y el Laboratorio de Arte Alameda.</t>
  </si>
  <si>
    <t xml:space="preserve">C05. Contar con una repetidora de UAM Radio enfocada a la difusión del quehacer académico de la Unidad. </t>
  </si>
  <si>
    <t xml:space="preserve">C07. Alcanzar el reconocimiento del personal académico a través de su participación en comités editoriales externos. </t>
  </si>
  <si>
    <t xml:space="preserve">C06. Contar con un programa consolidado de educación continua (cursos, diplomados) que permita compartir con la sociedad las fortalezas académicas de la Unidad. </t>
  </si>
  <si>
    <t>C01. Promover la difusión y divulgación de los resultados académicos en medios de comunicación.</t>
  </si>
  <si>
    <t>C03. Poseer al menos una revista especializada en la DCSH y consolidar el sistema de información de la Unidad.</t>
  </si>
  <si>
    <t xml:space="preserve">C10. Constituir un referente en creación y divulgación artística en la región del Valle de Toluca. </t>
  </si>
  <si>
    <t xml:space="preserve">C09. Establecer un programa robusto de producción editorial que incluya coediciones y que fomente las publicaciones electrónicas (ebooks). </t>
  </si>
  <si>
    <t>C02. Consolidar un programa que involucre a la comunidad universitaria con las manifestaciones culturales específicas de la región.</t>
  </si>
  <si>
    <t xml:space="preserve">C08. Operar con consejos y comités editoriales que garanticen la calidad de las publicaciones. </t>
  </si>
  <si>
    <t xml:space="preserve">C04. Constituir un referente en la región del Valle de Toluca y un espacio que coadyuve al desarrollo del entorno y a la preservación de sus valores culturales. </t>
  </si>
  <si>
    <t>2 alumnos de la Unidad Cuajimalpa, Ing. En Recursos Hídricos. 
Por el momento la recepción de alumnos en movilidad se encuentra limitada solo a participantes de otras Unidades de la UAM, esto en función de las condiciones infraestructurales de la Unidad Lerma</t>
  </si>
  <si>
    <t>Ningún plan lo incluye en forma explícita</t>
  </si>
  <si>
    <t>na</t>
  </si>
  <si>
    <t xml:space="preserve">14 Profesores Visitantes:
División de Ciencias Básicas e Ingeniería: 3 
División de Ciencias Biológicas y de la Salud: 7 
División de Ciencias Sociales y Humanidades: 4 </t>
  </si>
  <si>
    <t>Se impartieron cursos de idioma inglés a nivel básico atendiendo a 137 alumnos:
Trimestre 15I: 24 alumnos
Trimestre 15P: 89 alumnos
Trimestre 15O: 24 alumnos</t>
  </si>
  <si>
    <t>43 PTC
14 Profesores Visitantes</t>
  </si>
  <si>
    <t xml:space="preserve">40% de los proyectos de servicio social se realizan al exterior de la Universidad
14 de 33 proyectos de servicio social se realizan en instituciones diferentes a la UAM, 13 de ellos con instituciones públicas y 1 con una organización social de la región. </t>
  </si>
  <si>
    <t>Todos los programas y proyectos de servicio social de la Unidad han sido aprobados por los Consejos Divisionales correspondientes. 
Se cuenta con lineamientos actualizados y aprobados por los Consejos Divisionales:
División de Ciencias Básicas e Ingeniería:
- Lineamientos para la presentación, evaluación y aprobación de proyectos de servicio social de la División de Ciencias Básicas e Ingeniería (Aprobados en Sesión 26, Acuerdo 26.3, 09 de abril de 2015)
División de Ciencias Biológicas y de la Salud:
- Lineamientos de Servicio Social de la Ciencias Biológicas y de la Salud de la Unidad Lerma (Aprobados en Sesión 03.15, Acuerdo 03.15.4, 31 de marzo 2015)
División de Ciencias Sociales y Humanidades:
- Lineamientos de Servicio Social, División de Ciencias Sociales y Humanidades (Aprobados en Sesión 14, Acuerdo 14.5, 20 de septiembre 2013)
Consejo Académico no tiene docuemntos al respecto</t>
  </si>
  <si>
    <t>División de Ciencias Biológicas y de la Salud:
- Conservación y ecología de especies en áreas protegidas del Valle de Toluca (DCBS.001.02.15.5) UAM-Lerma
- Obtención de enzimas de interés industrial mediante una aproximación metagenómica de la Cuenca del Río Lerma (DCBS.002.02.15.5) UAM-Lerma
- Ecología de la lechuza de campanario en ambientes antropogénicos del Valle de México (DCBS.006.14.15.12.1) UAM-Lerma
- Desarrollo forestal sustentable del Estado de México (DCBS.007.14.15.12.4) Protectora de Bosques del Estado de México
División de Ciencias Básicas e Ingeniería:
- Caracterización cinética y transferencia de oxígeno en un reactor aerobio de lecho flotante alimentado con agua residual del Río Lerma (DCBI.003.16.2013)
- Infraestructura Hidráulica y Saneamiento (Comisión del Agua del Estado de México)
División de Ciencias Sociales y Humanidades:
- Intercambio político entre organizaciones de la sociedad civil con el gobierno. Los casos del PDHDF y las OCS del Estado de México (DCSH.006.24.2015)
- Partidos Políticos y Redes Sociales: Estudio comparado de las plataformas legislativas y los mensajes partidistas en redes sociales en el Estado de México 2015 (DCSH.008.24.2015)</t>
  </si>
  <si>
    <t>En proceso</t>
  </si>
  <si>
    <t>No se ha incorporado</t>
  </si>
  <si>
    <t xml:space="preserve">Implementada la oficina de Bolsa de trabajo </t>
  </si>
  <si>
    <t>Existen opciones de todo el país</t>
  </si>
  <si>
    <t>Se difunden las ferias del empleo entre los alumnos</t>
  </si>
  <si>
    <t>4 Convenios de colaboración:
- UAML-INDESOL, Evaluación en materia del diseño del Programa de Coinversión Social 2014, $450,000.00, vigencia: 30-04-15 al 30-11-15
- UAML-CONANP, Conservación del haguar y otros felinos en la reserva de la biosfera La Encrucijada y en el sistema estuarino de Puerto Arista, $283,500.00, vigencia: 16-06-15 al 31-12-15
- UMAL-Secretaría General Iberoamericana, Diagnóstico para la implementación del piloto de las líneas directrices para una acción filantrópica más eficaz en México 2015-2016, $343,995.80, vigencia: 18-06-15 al 31-05-16
- UAML-COMECYT, Apoyo en la realización de la Feria Mexicana de Ciencias e Ingenierías 2015 y el Espacio Mexiquense de Ciencia y Tecnología 2015, $10,500,000.00, vigencia: 24-05-15 al 07-12-15</t>
  </si>
  <si>
    <t>Las adecuaciones a Recursos Hídricos contemplan las prácticas profesionales</t>
  </si>
  <si>
    <t>Se participó en 8 ferias, aunque no se organizó ninguna</t>
  </si>
  <si>
    <t>18 visitas a instituciones de educación media superior de la región, 1,452 participantes
Participación en 8 Ferias para la difusión de la oferta educativa:
- Feria de Exposición Profesiográfica "Construyendo tu Proyecto", 500 asistentes (CECyTEM Plantel Jilotepec)
- Feria de Universidades de Preparatorio, 300 asistentes (IPEFH Plantel Aeropuerto)
- Feria Vocacional, 300 asistentes (Preparatorioa Oficial No. 1)
- Segunda Feria Vocacional 2015, 250 asistentes (Colegio de Bachilleres del Estado de México Plantel 8, Atlacomulco)
- Expo-Orienta, 100 asistentes (Preparatoria Oficial No. 43)
- Expo Vocacional Lerma 2015, El encuentro del mañana, 250 asistentes (DIF Lerma)
- Expo Universidades CECyTEM Lerma, 2015, 150 asistentes (CECyTEM Lerma)
- Tercera Expo Orienta Profesiográfica 2015, 120 asistentes (Escuela Preparatoria Oficial 23)
Coordinación y organización de 13 visitas guiadas de instituciones de educación media superior a la Unidad, 379 asistentes</t>
  </si>
  <si>
    <t>Han participado profesores de la UAML</t>
  </si>
  <si>
    <t>18 visitas a instituciones de educación media superior de la región, 1,452 participantes
Participación en 8 Ferias para la difusión de la oferta educativa:
- Feria de Exposición Profesiográfica "Construyendo tu Proyecto", 500 asistentes (CECyTEM Plantel Jilotepec)
- Feria de Universidades de Preparatorio, 300 asistentes (IPEFH Plantel Aeropuerto)
- Feria Vocacional, 300 asistentes (Preparatorioa Oficial No. 1)
- Segunda Feria Vocacional 2015, 250 asistentes (Colegio de Bachilleres del Estado de México Plantel 8, Atlacomulco)
- Expo-Orienta, 100 asistentes (Preparatoria Oficial No. 43)
- Expo Vocacional Lerma 2015, El encuentro del mañana, 250 asistentes (DIF Lerma)
- Expo Universidades CECyTEM Lerma, 2015, 150 asistentes (CECyTEM Lerma)
- Tercera Expo Orienta Profesiográfica 2015, 120 asistentes (Escuela Preparatoria Oficial 23)</t>
  </si>
  <si>
    <t>No se realizó, la Unidad no cuenta con la infraestructura necesaria, pero se participa activamente en las diversas ferias del estado de México</t>
  </si>
  <si>
    <t xml:space="preserve">V01. Ofrecer a los alumnos y personal académico alternativas de movilidad nacional e internacional con financiamiento. </t>
  </si>
  <si>
    <t xml:space="preserve">V02. Mantener una oferta diversificada de programas y proyectos de servicio social, privilegiando la interdisciplina y el enlace efectivo con el entorno. </t>
  </si>
  <si>
    <t>V03. Contar con un sistema de difusión e información actualizado y oportuno, que permita optimizar y potenciar la participación en los distintos programas de vinculación</t>
  </si>
  <si>
    <t xml:space="preserve">V05. Ofrecer el servicio de bolsa de trabajo para alumnos avanzados y egresados. </t>
  </si>
  <si>
    <t xml:space="preserve">V06. Ofertar una cartera de servicios, asesorías y desarrollos que permitan una robusta dinámica de convenios con los sectores público, privado y social, con la captación de recursos significativos. </t>
  </si>
  <si>
    <t xml:space="preserve">V07. Disponer de apoyos efectivos para involucrar a los alumnos en prácticas profesionales conforme a los planes y programas de estudio. </t>
  </si>
  <si>
    <t xml:space="preserve">V08. Contar con una política activa y agresiva de reclutamiento de los mejores alumnos (regionales, nacionales e internacionales). </t>
  </si>
  <si>
    <t>Se está trabajando en ellos</t>
  </si>
  <si>
    <t>Dentro de los Programas Operativos Anuales se contempla que en 2016 se coloquen en línea 3 procedimientos:
- Formato de salida y retorno de bienes de inversión
- Formato de Solicitud de Servicios
- Solicitud de Prácticas de Campo</t>
  </si>
  <si>
    <t>Se solicitó al Rector General que proponga al Colegio Académico la determinación del número máximo de alumnos para la Unidad Lerma</t>
  </si>
  <si>
    <t>No está incorporado</t>
  </si>
  <si>
    <t xml:space="preserve">Instructivos aprobados por el Consejo Académico: 
- Instructivo de Biblioteca de la Unidad Lerma (sesión 38, Acuerdo 38.5, 07 de abril 2015)
- Instructivo de Infraestructura y Servicios Digitales de la Unidad Lerma (Sesión 43, Acuerdo 43.8, 03 de julio de 2015)
- Instructivo de Prácticas de Campo de la Unidad Lerma (Sesión 48, Acuerdo  48.3, 09 de diciembre 2015)
Adicionalmente la Comisión encargada de proponer instructivos respecto del funcionamiento interno y operativo para regular el uso de los servicios e instalaciones de la Unidad Lerma se encuentra trabajando en la elaboración de propuestas para los instructivos de:
- Laboratorios y Talleres
- Infraestructura y Servicios Audiovisuales
- Servicios de Fotocopiado e Impresión
- Acceso, Permanencia y Seguridad en los Espacios de la Unidad Lerma
Sesión 37, Acuerdo 37.7, 18 de febrero 2015
La integración de esta Comisión (2015-2017) se da en la Sesión 40 del Consejo Académico, Acuerdo 40.6, 07 de abril de 2015.
Análisis y discusión por parte de la Comisión encargada de proponer instructivos respecto del funcionamiento interno y operativo para regular el uso de los servicios e instalaciones de la Unidad Lerma de:
- Propuesta de Instructivo respecto al Funcionamiento Interno y Operativo para Regularizar el Uso y Préstamo del Equipo de Impresión 3D stratasys mojo, presentada por el Consejo Divisional (Sesión 43, Consejo Académico, Acuerdo 43.11, 03 de julio 2015)
</t>
  </si>
  <si>
    <t>Los departamentos académicos carecen de suficiente personal administrativo</t>
  </si>
  <si>
    <t>Este Informe incluye una evaluación de las diversas estrategias</t>
  </si>
  <si>
    <t>No hay seguimiento formal</t>
  </si>
  <si>
    <t>No existen proyectos formales</t>
  </si>
  <si>
    <t>La ausencia de Director de Obras ha dificultado esta labor</t>
  </si>
  <si>
    <t>En proceso de autorización de patronato</t>
  </si>
  <si>
    <t>·       Cafetería: 44,199 servicios de comida
·       Biblioteca: Acervo 9,343 volúmenes, 3,297 títulos registrados, una colección especial (usuarios: 10,014, préstamo a domicilio: 5,373)
·       Servicio de cómputo: se cuenta con 402 equipos de cómputo (63 CBS, 163 CSH, 57 CBI y 119 a cargo de la Secretaría de Unidad), los cuales dan servicio a alumnos (51%), profesores (27%) y personal de apoyo (22%)
·       Áreas deportivas: habilitación de cancha de futbol 7 (2,272 m²), canastas de basquetbol y redes de voleibol
                    Convivencia: Primera Feria de la Sustentabilidad de UAM Lerma, 8 horas, 70 asistentes, 11 torneos deportivos internos, registrando un total de 684 participantes y dos seriales atléticos</t>
  </si>
  <si>
    <t>Primera Feria de la Sustentabilidad de UAM Lerma</t>
  </si>
  <si>
    <t>Biología Ambiental: UEA 5310008 Gestión hacia la Sustentabilidad
Recursos Hídricos: OBJETIVO GENERAL Formar ingenieros capacitados para el manejo sustentable de los recursos hídricos y atender su problemática.</t>
  </si>
  <si>
    <t>Separación de basura en unidad, tratamiento de aguas</t>
  </si>
  <si>
    <t>En Sesión 274, Acuerdo 274.12, 17 de junio de 2015, del Patronato de la UAM, se autorizó la Actualización del Plan Maestro y bases para desarrollo de Proyecto  Ejecutivo de la Unidad Lerma
En Sesión 278, Acuerdo 278.2 18 de noviembre 2015, del Patronato de la UAM, se autorizó el Proyecto Ejecutivo de las Aulas Ligeras Norte de la Unidad</t>
  </si>
  <si>
    <t>OBJETIVO ESTRATÉGICO V04. Mantener contacto y seguimiento con los egresados.</t>
  </si>
  <si>
    <t>Se instalaron 16 cámara de video-vigilancia en la Unidad</t>
  </si>
  <si>
    <t>Se tienen 14,739 m2 construidos</t>
  </si>
  <si>
    <t>Se trabaja en la actualización del Plan Maestro, en 2016 se realizaron los estudios de Riesgo hidrológico y la campaña de exploración geofísica, geotécnica y topográfica.</t>
  </si>
  <si>
    <t>No se ha realizado esta actividad</t>
  </si>
  <si>
    <t>Se cuenta con tres espacios utilizados para este fin</t>
  </si>
  <si>
    <t>Rectoría de Unidad, dos salas:
- 20 personas
- 25 personas
División de Ciencias Sociales y Humanidades, una sala:
- 10 personas
Una sala de uso común, con capacidad de 15 personas</t>
  </si>
  <si>
    <t>No se cuenta con esta infraestructura</t>
  </si>
  <si>
    <t>Solo 35% cuenta con área de trabajo, el 100% cuenta con equipo de computo</t>
  </si>
  <si>
    <t>CRITERIOS PARA LA ORGANIZACIÓN DE LA INVESTIGACIÓN EN LA UNIDAD LERMA
Artículo 6 Son participantes del área profesores, investigadores y alumnos, de la UAM o externos a la UAM, que participan formalmente en proyectos de investigación del área.
LINEAMIENTOS PARTICULARES PARA LA CREACIÓN, MODIFICACIÓN, EVALUACIÓN Y SUPRESIÓN DE LAS ÁREAS DE INVESTIGACIÓN DE LA DIVISIÓN DE CIENCIAS BÁSICAS E INGENIERÍA
1.1.3. Colaboradores. (...) también aquellos alumnos que participan en proyectos de servicio social, trabajos y proyectos terminales de licenciatura y tesis o idóneas comunicaciones de resultados de posgrado, que se encuentren ligados a los proyectos de investigación del Área. (...)
1.1.4. Participantes del área. Son profesores-investigadores y alumnos de la UAM o externos a la UAM que participan formalmente en proyectos de investigación del área.
LINEAMIENTOS PARA REGISTRO, PRESENTACIÓN, RENOVACIÓN, TERMINACIÓN Y BAJA DE PROYECTOS DE INVESTIGACIÓN, A REALIZARSE EN LA DIVISIÓN DE CIENCIAS BIOLÓGICAS Y DE LA SALUD DE LA UNIDAD LERMA.
En el caso de Investigadores en Estancia Sabática, Cátedras CONACyT, en Repatriación, en Retención, Posdoctorantes y Alumnos, podrán proponer Proyectos de Investigación conjuntamente con un Profesor Titular de Tiempo Completo e Indeterminado como responsable.
Pueden participar en un proyecto de investigación: (...) e) Alumnos (...)
LINEAMIENTOS PARTICULARES PARA LA CREACIÓN, SUPRESIÓN DE ÁREAS DE INVESTIGACIÓN DE LA DIVISIÓN DE CIENCIAS SOCIALES Y HUMANIDADES
Artículo 2. Para crear un área será necesario que el grupo de profesores proponente presente al jefe de departamento respectivo, la propuesta, la cual debe incluir al menos, los siguientes elementos: (...) i) Estrategias para asegurar el vínculo docencia-investigación: deberá vincular los objetivos y la producción del área propuesta con los planes y programas de estudios de las Licenciaturas y Posgrados de la división e indicar la capacidad de incorporar alumnos de licenciatura y posgrado en los proyectos de investigación.</t>
  </si>
  <si>
    <t>Convenios de Vinculación en materia de Investigación y Desarrollo por División Académica:
- Ciencias Biológicas y de la Salud: 3 convenios (uno con institución pública y dos con el sector público)
- Ciencias Sociales y Humanidades: 3 convenios (con instituciones educativas)
- Coordinación de Desarrollo Académico: 7 convenios (uno con institución educativa, seis con el sector público)</t>
  </si>
  <si>
    <t xml:space="preserve">Mediante el Acuerdo 01/2015, el Rector de la Unidad Lerma establece el 1º de junio de 2015 la estructura organizativa de la Rectoría y la Secretaría de la Unidad Lerma, donde se incluye la Coordinación de Campus Virtual, la cual estará encargada de difundir información en tiempo real. </t>
  </si>
  <si>
    <t>INFORME 2015</t>
  </si>
  <si>
    <t>INFORME 2016</t>
  </si>
  <si>
    <t>No hay avances en el cumplimiento de esta meta.</t>
  </si>
  <si>
    <t>En el año 2015 se solicitó y obtuvo de Patronato la autorización para la actualización del Plan Maestro de la Unidad Lerma. Sin embargo esta actividad está pendiente ya que se dio prioridad a las necesidades más apremiantes en el desarrollo de la planta física.
Se espera retomar este proyecto en 2017 en coordinación con la Dirección de Obras.</t>
  </si>
  <si>
    <t>Se cuenta con 3 salas de juntas en las Oficinas Temporales; en una de ellas se reúnen los consejos divisionales; el Consejo Académico se reúne en la Sala de Usos Múltiples de la Sede Definitiva.</t>
  </si>
  <si>
    <t>Los departamentos no cuentan con salas de juntas.</t>
  </si>
  <si>
    <t>Se cumple con el 100 % de la normativa en materia de protección civil y el 40 % en materia de edificación</t>
  </si>
  <si>
    <t xml:space="preserve">Se cuenta con 15 brigadistas activos, todos trabajadores, equivalente al 6.5 % de la plantilla y al 2.5 % de la matrícula. </t>
  </si>
  <si>
    <t>Cada brigadista recibió 25 horas de capacitación en 2016</t>
  </si>
  <si>
    <t>Se reportaron 3 robos en total en las Oficinas Temporales y la sede definitiva, ante el MP. En relación con el tamaño de la comunidad unitaria la cifra es 1 robo cada 400 miembros de la c.u.</t>
  </si>
  <si>
    <t>Se llevaron a cabo 28 reuniones con el GIC del SITUAM</t>
  </si>
  <si>
    <t>Se atendieron a satisfacción de la representación sindical aproximadamente el 50 % de las demandas presentadas</t>
  </si>
  <si>
    <t>No se cuenta aún con un sistema de atención de quejas que permita realizar mediciones. Sin embargo todas las quejas que se reciben por diversos medios (correo electrónico, redes sociales) han sido canalizadas a las instancias correspondientes.</t>
  </si>
  <si>
    <t>El examen médico que se programa con el EMYF se aplicó a 98 alumnos de nuevo ingreso, equivalente al 37 % de los alumnos admitidos en 2016.</t>
  </si>
  <si>
    <t>La Sección de Servicios Médicos llevó a cabo 16 actividades de promoción de la salud, entre vacunaciones, pláticas, jornadas de salud y carteles, entre otras.</t>
  </si>
  <si>
    <t>No existe convenio al respecto; tampoco hay opciones en el entorno de la Sede Definitiva para lo mismo. Se planea contar con máquinas expendedoras de alimentos cuando se cuente con un comedor cerrado.</t>
  </si>
  <si>
    <t xml:space="preserve">En 2016 se habilitó un espacio con 2 hornos de microondas de uso continuo en la Sede Definitiva. En las Oficinas Temporales se cuenta con 2 cocinetas, cada una con refrigerador y horno de microondas y un espacio cubierto para consumir alimentos. </t>
  </si>
  <si>
    <t>En 2016 se instalaron 3 bebederos de agua purificada en la Sede Definitiva.</t>
  </si>
  <si>
    <t>En 2016 se ejerció el 99 % del presupuesto asignado por el Colegio Académico a la Unidad Lerma en Otros Gastos de Operación, Inversión y Mantenimiento.</t>
  </si>
  <si>
    <t>En 2016 se transfirió el equivalente al 39 % del presupuesto asignado por el Colegio Académico a la Unidad Lerma en Otros Gastos de Operación, Inversión y Mantenimiento.</t>
  </si>
  <si>
    <t>En abril de 2016 se impartió el curso Análisis e Implementación de la Norma ISO 9001:2015, para personal de confianza de RUL y SUL. El 29 del mismo mes el Rector de la Unidad integró la Comisión encargada de formular una propuesta para el Sistema de Gestión de Calidad de la Unidad Lerma. La Comisión emitió un informe de avance el 06 de septiembre, mediante el cual se acordó el modelo conceptual y alcance del SGCL, el listado preliminar de procesos y los formatos para formular procesos y procedimientos. Para 2017 se espera la entrada en operación parcial del SGCL.</t>
  </si>
  <si>
    <t>Tal y como se previó en  los Programas Operativos Anuales de 2016, están disponibles en línea 3 procedimientos
- Salida y retorno de bienes de inversión
- Solicitud de Servicios
- Solicitud de Prácticas de Campo</t>
  </si>
  <si>
    <t>No se ha avanzado en una estrategia formal pero prácticamente los documentos en papel se emplean únicamente cuando se requiere por cuestiones normativas.</t>
  </si>
  <si>
    <t>Conforme a lo mencionado para la estrategia A01- E03, los procedimientos en línea incluyen el registro de los mismos, lo cual facilita los reportes y los hace más confiables. Es importante señalar sin embargo que no se ha motivado a los usuarios para que hagan sus evaluaciones; el porcentaje de servicios otorgados que cuenta con evaluación es muy bajo.</t>
  </si>
  <si>
    <t>No hay un seguimiento formal</t>
  </si>
  <si>
    <t>En Sesión 271, Acuerdo 271.2, 18 de marzo de 2015, del Patronato de la UAM, se autorizó la Contratación de Ejecutivo de Proyecto que opere el programa de construcción de la Unidad Lerma 
En Sesión 274, Acuerdo 274.12, 17 de junio de 2015, del Patronato de la UAM, se autorizó la Actualización del Plan Maestro y bases para desarrollo de Proyecto  Ejecutivo de la Unidad Lerma.
En las diversas reuniones sostenidas en 2016 con la Dirección de Obras se consensaron algunas bases para la formulación del PMUL. Sin embargo, dada la alta prioridad que tenían los proyectos mencionados en la estrategia anterior, se decidió posponer la actualización del PMUL hasta 2017.</t>
  </si>
  <si>
    <t xml:space="preserve">No se ha avanzado en esta estrategia.
Se considerará este alcance cuando se elabore el PIHASU de la Unidad Lerma. </t>
  </si>
  <si>
    <t xml:space="preserve">Se considerará este alcance cuando se retome la actualización del PMUL. </t>
  </si>
  <si>
    <t xml:space="preserve">Se considerará este alcance cuando se elabore el PIHASU de la Unidad Lerma. </t>
  </si>
  <si>
    <t xml:space="preserve">Las brigadas de protección civil son; primeros auxilios, prevención y combate de incendios, evacuación, búsqueda y rescate y comunicación social, en las cuales participan 14 brigadistas y 1 jefe de la unidad interna de protección civil. </t>
  </si>
  <si>
    <t>La operación  de las brigadas de protección civil se fortaleció en 2016 con 25 horas de capacitación por brigadista, la realización de 2 simulacros y campañas de concientización.</t>
  </si>
  <si>
    <t>Los protocolos fueron aprobados por las autoridades locales (referirse a la estrategia A01-E01)</t>
  </si>
  <si>
    <t xml:space="preserve">En su sesión 51, del 20 de mayo de 2016, el Consejo Académico aprobó el Instructivo de Acceso, Permanencia y Seguridad en las Instalaciones de la Unidad Lerma. Se continúa operando el sistema de video vigilancia instalado en la Unidad; actualmente se cuenta con 18 cámaras. A fines de 2016 se instalaron 2 torniquetes de acceso peatonal y una pluma para acceso vehicular que se espera poner en operación en 2017. </t>
  </si>
  <si>
    <t>En 2016 por primera ocasión, los secretarios de unidad participaron directamente de las mesas de demanda interna en el marco de la revisión salarial y contractual. En concordancia el SUL participó en la coordinación de la Mesa de Demanda Interna de la Unidad Lerma. Las reuniones tuvieron lugar en Rectoría General y se enviaron 15 acuerdos para la firma de los secretarios generales.</t>
  </si>
  <si>
    <t>La CRH incluyó la realización de cursos en el POA pero no se pudieron realizar por falta de presupuesto.</t>
  </si>
  <si>
    <t>No se cuenta con el procedimiento pero las quejas y mensajes recibidos por diversos medios (correo electrónico, redes sociales) fueron atendidos por las instancias responsables.</t>
  </si>
  <si>
    <t>Referirse a la estrategia A01-E01</t>
  </si>
  <si>
    <t>El catálogo de proveedores se actualiza de manera permanente; actualmente se integra con 370 personas físicas o morales.</t>
  </si>
  <si>
    <t>Si bien no existe un programa en específico, en 2016 se tuvo especial cuidado en los anexos técnicos de los procesos de adjudicación del refrigerio que se ofrece en la Sede Definitiva. Se contó con el apoyo de profesoras y pasantes de la Lic. en Nutrición de la UMB y de la Coordinación de Apoyo Académico.</t>
  </si>
  <si>
    <t>Este alcance será tenido en cuenta en la formulación del PMUL.
En 2016 se amplió el espacio en el que se sirve el refrigerio y se equipó con mobiliario de cocina; se habilitó un espacio con hornos de microondas para uso de la comunidad en la Sede Definitiva y con  un refrigerador de uso industrial para empleo del proveedor del servicio de refrigerio. Se instalaron 3 bebederos de agua purificada.</t>
  </si>
  <si>
    <t xml:space="preserve">Los bebederos de agua purificada son de reciente instalación; fuera de ello se abastece de agua a la Sede definitiva y Oficinas Temporales mediante garrafones. La calidad de los alimentos que se ofrecen en el refrigerio es verificada aleatoriamente mediante análisis químico-bacteriológicos. </t>
  </si>
  <si>
    <t>A partir de 2015 en la SUL el anteproyecto de presupuesto se elabora con base en los programas operativos anuales (POA). La SUL y la Coordinación de Campus Virtual elaboraron una propuesta de proceso para la formulación de los programas operativos anuales que será sometido a la Comisión de SGCL.</t>
  </si>
  <si>
    <t>En 2016 se atendieron y respondieron oportunamente las solicitudes de la Oficina de Enlace y Acceso a la Información.</t>
  </si>
  <si>
    <t>Dentro de los procedimientos institucionales así como en el SIIUAM se establece la posibilidad de comprobar los gastos sin documentos con requisitos fiscales en casos excepcionales, como es el caso de los gastos que se hacen en zonas de bajo perfil fiscal.</t>
  </si>
  <si>
    <t>No  existe un programa permanente de capacitación pero sí se ofrecieron algunos cursos como el referente a la norma ISO 9001-2015</t>
  </si>
  <si>
    <t>Si bien no existe un procedimiento formal, este criterio se ha observado en las contrataciones de personal administrativo de confianza; se cuenta para ello con el apoyo de la Coordinación de Recursos Humanos de la Unida Azcapotzalco.</t>
  </si>
  <si>
    <t>Mediante Acuerdo 01/2015, el Rector de la Unidad Lerma establece el 1º de junio de 2015 la estructura organizativa de la Rectoría y la Secretaría de la Unidad Lerma, dentro de la cual se incorpora la Oficina de Planeación, encargada de dar seguimiento del Plan de Desarrollo de la Unidad y de sus programas operativos; el apoyo y la formulación del presupuesto de ingresos y egreso de la Unidad y el seguimiento de su ejercicio; ; integración de bases de datos con información de la Unidad que esté disponible para la comunidad universitaria; el análisis y procesamiento estadístico de información institucional; coordinación del Informa Anual de actividades del Rector de Unidad; enlace con las instancias de planeación de Rectoría General.</t>
  </si>
  <si>
    <t>Fueron atendidas y debidamente respondidas 2 solicitudes recibidas de la Oficina de Enlace y Acceso a la Información Universitaria (vigente como tal en ese año)</t>
  </si>
  <si>
    <t>Se ha contado con asesoría de expertos en procesos de certificación de equidad de género para saber acerca de las etapas de diagnóstico, auto-evaluación (cuestionario), implementación, pre-auditoría y en su caso auditoría (2 años de vigencia), así como la auditoría de vigilancia.</t>
  </si>
  <si>
    <t>La Comisión de Ambiente Académico  trabaja en la “Encuesta de Igualdad Laboral y No Discriminación” misma que está en proceso de revisión final, con ello se realizará el diagnóstico, auto-evaluación (cuestionario laboral), se desarrolló un el cuestionario en línea para facilidad de generación de la base de datos</t>
  </si>
  <si>
    <t xml:space="preserve">Dar seguimiento periódico a las solicitudes de trabajo y elaborar reportes anuales de las mismas. </t>
  </si>
  <si>
    <t xml:space="preserve">El 20 de mayo de 2016, en su sesión 51, el Consejo Académico concluyó la aprobación de los 6 instructivos clasificados como prioritarios y que básicamente cubren los servicios que se ofrecen actualmente. Los mismos se difundieron vía correo electrónico y están disponibles en la liga http://www.ler.uam.mx/es/UAM-Lerma/docAprobados 
1. Instructivo para el servicio de préstamo de bicicletas en la Unidad Lerma
2. Instructivo de la Biblioteca de la Unidad Lerma
3. Instructivo de Infraestructura y Servicios Digitales de la Unidad Lerma
4. Instructivo de Prácticas de Campo de la Unidad Lerma
5. Instructivo de Laboratorios y Talleres de Docencia y de Investigación, Creación e Innovación de la Unidad Lerma
6. Instructivo de Acceso, Permanencia y Seguridad en las Instalaciones de la Unidad Lerma </t>
  </si>
  <si>
    <t>No se ha avanzado en esta estrategia; se espera que la integración de la Comisión del Programa Institucional Hacia la Sustentabilidad (PIHASU) de la Unidad Lerma abra un camino para su implementación.</t>
  </si>
  <si>
    <t>Mediante Acuerdo 01/2015, el Rector de la Unidad Lerma estableció el 01 de junio de 2015 la estructura organizativa de la Rectoría y la Secretaría de la Unidad Lerma, dentro dela cual se incorpora la Coordinación de Infraestructura y Gestión Ambiental, la cual se encarga de la gestión ambiental y la incorporación de criterios de sustentabilidad en la formulación del Plan Maestro; además del seguimiento al desarrollo de proyectos, obras, adaptaciones, así como su supervisión y seguimiento; enlace con la Dirección de Obras; conservación y mantenimiento de la infraestructura física; apoyo a las Divisiones y Departamentos para el desarrollo de laboratorios y talleres.
En 2017 se espera integrar la Comisión del Programa Institucional Hacia la Sustentabilidad (PIHASU).</t>
  </si>
  <si>
    <t xml:space="preserve">Incorporar a la estructura administrativa de la Unidad la promoción de la cultura de la sustentabilidad, compras y servicios responsables, procedimientos administrativos de bajo impacto ambiental, coordinación de programas de manejo de residuos y emisiones y promoción de la rehabilitación de la biodiversidad de la Unidad, entre otros. </t>
  </si>
  <si>
    <t xml:space="preserve">Establecer procedimientos para asegurar la aplicación de la normatividad vigente en materia de protección civil, edificación y cuidado del medio ambiente. </t>
  </si>
  <si>
    <t xml:space="preserve">El Programa Específico de Protección Civil de la Unidad Lerma fue elaborado en 2016 por un prestador de servicio especializado, con registro vigente como tercer acreditado de protección civil. Dicho programa cuenta con: 
- Sello del organismo de protección civil del Estado de México y el Municipio de Lerma;
constancias de vistos buenos originales de las Unidades de Protección Civil del Estado de México y del Municipio de Lerma; 
- Plano firmado por el tercer acreditado de protección civil; 
- Dictamen estructural, dictamen eléctrico y dictamen de gas, firmados y avalados por peritos registrados ante el gobierno del Estado de México, así como un dictamen de residuos de manejo especial, y 
- Constancias de capacitación a cada uno de los brigadistas participantes en los cursos.
</t>
  </si>
  <si>
    <t xml:space="preserve">Se cuenta con protocolos de protección civil efectivos y certificados, que contemplen todas las hipótesis de emergencia y que incluyan actividades permanentes (tales como simulacros, talleres y pláticas de sensibilización) con la participación de la comunidad universitaria. </t>
  </si>
  <si>
    <t xml:space="preserve">Trabajo con autoridades municipales y estatales en lo referente a la mejora de vialidades de acceso a la Unidad, específicamente la habilitación y pavimentación en Calzada de las Garzas, Avenida Revolución y construcción de acceso a la carretera de Amomolulco
Se trabaja en forma activa en la organización de diversas actividades culturales, de planeación, protección civil, medio ambiente e investigación con las autoridades del Municipio de Lerma:
</t>
  </si>
  <si>
    <t>No se tienen proyectos formales</t>
  </si>
  <si>
    <t xml:space="preserve">Número de eventos al año en conjunto con dependencias municipales o estatales en aspectos tales como: protección civil, ceremonias cívicas, derechos humanos, desarrollo urbano y regional, apoyo a comunidades de escasos recursos y conservación del medio ambiente: 3 en 2018 y 6 en 2024. </t>
  </si>
  <si>
    <t>El promedio y máximo son 10 y 15 días naturales.</t>
  </si>
  <si>
    <t>En 2016 se realizaron 646 pagos a proveedores, de los cuales 89% (576 pagos) se hicieron mediante transferencia bancaria y los 70 restantes con cheque.</t>
  </si>
  <si>
    <t xml:space="preserve">Establecer un programa de actividades deportivas, vinculado al anterior y que incluya la realización de competencias y la promoción de equipos en distintas disciplinas. </t>
  </si>
  <si>
    <t>Programa de Desarrollo Deportivo 4-30 (cuatro años, treinta acciones)
Se realizaron 31 eventos deportivos, con 1,281 participantes en total</t>
  </si>
  <si>
    <t>No se cuenta con un programa formal</t>
  </si>
  <si>
    <t xml:space="preserve">No se cuenta con convenios formales con instituciones del Sector Salud, aunque se trabaja en conjunto con las siguientes instituciones:
- Instituto de Seguridad y Servicios Sociales de los Trabajadores del Estado
- Instituto Mexicano del Seguro Social
- Instituto de Seguridad Social del Estado de México
</t>
  </si>
  <si>
    <t xml:space="preserve">Se ofrecen consultas en orientación psicopedagógica a los alumnos, en un número igual al 10 % de la matrícula. </t>
  </si>
  <si>
    <t xml:space="preserve">Se ofrecieron consultas psicológicas a 19 alumnos </t>
  </si>
  <si>
    <t xml:space="preserve">El 80 % de la comunidad universitaria participa al menos de una actividad deportiva al año en la Unidad. </t>
  </si>
  <si>
    <t>En 2016 se registraron 1,281 participantes en actividades deportivas; sin embargo, esta medición puede considerar participaciones repetitivas de uno o más miembros de la comunidad universitaria</t>
  </si>
  <si>
    <t>4 alumnos de la Unidad Cuajimalpa:
Lic. En Ingeniería en Recursos Hídircos: 1
Lic. Biología Ambiental: 1
Lic. Políticas Públicas: 1
Lic. Arte y Comunicación Digitales: 4</t>
  </si>
  <si>
    <t>Por el momento no se cuenta con posgrados</t>
  </si>
  <si>
    <t>Se impartieron cursos de idioma inglés durante el Trimestre 16-P, beneficiando a 34 alumnos:
12 alumnos nivel principiante
17 alumnos nivel intermedio
5 alumnos nivel avanzado</t>
  </si>
  <si>
    <t xml:space="preserve">Existe un padrón actualizado de egresados en el que se da seguimiento de su desarrollo y trayectoria profesional por 5 años. </t>
  </si>
  <si>
    <t>El primer egreso fue en 2015. 
En diciembre de 2016 se comenzó con el trabajo, en coordinación con la Oficina de Egresados y Bolsa de Trabajo de Rectoría General, para realizar el primer Estudio de Seguimiento a Egresados correspondiente a las tres licenciaturas iniciales de la Unidad Lerma</t>
  </si>
  <si>
    <t xml:space="preserve">Todos los programas y proyectos de servicio social están aprobados por los órganos colegiados correspondientes, conforme a lineamientos actualizados. </t>
  </si>
  <si>
    <t>Dentro del SIBOT existen opciones de todo el país</t>
  </si>
  <si>
    <t>Se reforzó la ofcina de Vinculación con una persona dedicada al al apoyo en la gestión de proyectos patrocinados</t>
  </si>
  <si>
    <t>No hay becas o apoyo económicos para prácticas profesionales</t>
  </si>
  <si>
    <t>Se participó en 7 ferias, de manera directa la Unidad Lerma no organizó ninguna feria de este tipo</t>
  </si>
  <si>
    <t>Se realizaron 6 visitas a instituciones de educación media superior de la región, 3,277 participantes
Participación en 7 ferias para la difusión de la oferta educativa:
- Feria de Universidades y Preparatorias (CIECEM Toluca)
- Expo Feria Vocacional 2016 (DGTI)
- Feria de Universidades (IPEFH, Plantel Toluca)
- Feria de las Universidades (CECyTEM Jilotepec)
- 3ra Feria Profesiográfica 2016 (COBAEM Atlacomulco)
- Expo Orienta 2016 (Preparatoria Oficial Anexa 43)
4,382 asistentes
Coordinación y organización de una visita guiada "Un día como universitario", en la Unidad, 48 asistentes, CDT Otzolotepec</t>
  </si>
  <si>
    <t>La superficie construida actual es de 14,775 m2</t>
  </si>
  <si>
    <t xml:space="preserve">Superficie construida, la cual incluye estacionamientos, circulaciones y vialidades permeables; áreas deportivas, y de servicios: 35,000 m2 en 2018 y 90,000 m2 en 2024. </t>
  </si>
  <si>
    <t>Por el momento los Departamentos no cuenta con esta infraestructura</t>
  </si>
  <si>
    <t xml:space="preserve">Se aprovechan las siguientes instalaciones del Municipio de Lerma:
- Zanbatha, Museo Valle de la Luna
- Foro Cultural Tiempo y Espacio Thaay
- Casa de Cultura Profesor Adrián Ortega Monroy
</t>
  </si>
  <si>
    <t xml:space="preserve">Diseñar modelos de acción artística para zonas marginadas con oferta de sensibilización y capacitación laboral. </t>
  </si>
  <si>
    <t xml:space="preserve">Exposición Temporal:
- Pintura y Escultura: "Surrealismo Carington en Lerma", 9,510 asistentes
- 2do Foro Expo Foto "Los Nómadas", 932 asistentes
- Exposición de Arte Digital, Alumnos y Maestros de la Lic. En Arte y Comunicación Digitales, 472 asistentes
</t>
  </si>
  <si>
    <t xml:space="preserve">Crear una plataforma para la integración de acervos artísticos en sus diferentes formatos. </t>
  </si>
  <si>
    <t>En 2016 la Unidad Lerma publicó 8 libros, de los cuales 3 fueron en formato electrónico, es decir el 37.5% se publicó en ese formato</t>
  </si>
  <si>
    <t>En 2016 la Unidad Lerma publicó 8 libros, de los cuales 6 fueron en coedición: 75%
División de Ciencias Básicas e Ingeniería:
- Complejidad y sistemas complejos: un acercamiento multidimensional, ISBN: 978-1-938128-10-3
Editorial: Coplt-arXives/EditorialC3
500 ejemplares y e-pub
División de Ciencias Sociales y Humandiades: 
- El maíz nativo en México: Una aproximación crpitica desde los estudios rurales, ISBN: 978-607-28-0958-1
Editorial: Juan Pablo Editores-UAM-Lerma
1000 ejemplares
- Derechos y Políticas Públicas: Desafios políticos e institucionales en México, ISBN: 978-607-28-0944-4
Editorial: Juan Pablo Editores-UAM-Lerma
1000 ejemplares
- Samuel Beckett electrónico: Samuel Beckett coclear,  ISBN: 978-607-28-0927-7
Editorial: Juan Pablo Editores-UAM-Lerma
1000 ejemplares
- Encuentros: arte y nuevos medios en las prácticas artísticas contemporáneas, ISBN: 978-607-28-0967-3
Editorial: Juan Pablo Editores-UAM-Lerma
1000 ejemplares
- La Coordinación Metropolitana en el Sistema Federal, ISBN:  978-607-28-0959-8
Editorial: El Colegio de Jalisco A. C. - UAM-Lerma
500 ejemplares</t>
  </si>
  <si>
    <t>En 2016 la Unidad Lerma publicó 8 libros, de los cuales 6 fueron en coedición: 75%</t>
  </si>
  <si>
    <t>6 publicaciones de la División de Ciencias Sociales y Humanidades coeditadas con Juan Pablos Editor</t>
  </si>
  <si>
    <t>Se organizaron 18 eventos de divulgación:
1 Coloquio:
-"Políticas públicas en educación, ciencia y tecnología con perspectiva de género"
2 Conferencias Magistrales:
- "El sector productivo soportado por alta tecnología", dentro del 1er Foro de Vinculación Universidad Industria
-  "El origen de la Vida", Dr. Antonio Lazcano Araujo (Miembro del Colegio Nacional).
2 Conferencias:
-  "Salud y Felicidad" (Dra. Andrómeda Valencia).
- "Conferencia interactiva de Danza Contemporánea"
2 Congresos:
- "1er Congreso Internacional de Ciencia y Tecnología de la Carne"
- "5° Congreso Nacional de Ciencias Sociales"
1 Encuentro:
- "Primer encuentro activo de jóvenes ficólogos y III Reunión de la Sociedad Mexicana de Ficología"
2 Foro: 
- "Día Mundial del medio ambiente en la UAM-Lerma"
- "Violencia de Género: Normatividad internacional y alerta de violencia de género en el Estado de México"
1 Mesa Redonda: 
- "La importancia de la vinculación de la Universidad con el sector productivo"
3 Seminarios:
- "Multimodalidad en la conducción del proceso de enseñanza aprendizaje"
- "3er Semana de la Educación Virtual y a Distancia"
- "Seminario Mediaciones, Narrativas y Artefactos"
4 Simposios: 
- "2do Simposio Anual de Recursos Hídricos"
- "7th International Symposium on Probiotics"
- "l XI Simposio El Jaguar en el Siglo XXI: rumbo a la COP 13"
- "La UAM de cara a la constitución de la Ciudad de México"</t>
  </si>
  <si>
    <t>El NGU es el Órgano Informativo de la Unidad, se publica trimestralmente, 3 publicaciones en 2016</t>
  </si>
  <si>
    <t xml:space="preserve">El Sistema de Difusión Unitario se compone:
NGU, publicación trimestral, 3 números
Extensión del Órgano Informativo NGU (cartel),  2 ediciones
WEB 2.0 (635 publicaciones en Facebook, 635 publicaciones en Twitter)
Dentro de los resultados se puede destacar:
- Redacción de 106 notas y foto notas
- 11 notas publicadas en medios externos
- 22 notas publicadas en el Semanario UAM
</t>
  </si>
  <si>
    <t>Se publica trimestralmente, 4 número al año</t>
  </si>
  <si>
    <t>Se cuenta con un Auditorio (Sala de Usos Múltiples), cuya capacidad 100 personas.</t>
  </si>
  <si>
    <t xml:space="preserve">Reforzar la difusión en el entorno de las fortalezas, resultados, capacidades y casos de éxito de la Unidad. </t>
  </si>
  <si>
    <t>División de Ciencias Sociales y Humanidades:
- Modificación de los Lineamientos editoriales para la integración y funcionamiento del Consejo y Comités Editoriales de la División de Ciencias Sociales y Humanidades de la Universidad Autónoma Metropolitana, Unidad Lerma (Sesión 57, Acuerdo 57.3 del Consejo Divisional, 24-nov-16)</t>
  </si>
  <si>
    <t>Ratificación de miembro del Consjeo Editorial de la DCSH, (Sesión 45, Acuerdo 45.4 del Consejo Divisional, 02-mzo-16)
Ratificación de miembro del Consejo Editorial de la DCSH, (Sesión 46, Acuerdo 46.2 del Consejo Divisional, 06-abr-16)
Ratificación de la integración del Comité de Publicaciones Periódicas del Consejo Editorial de la DCSH ( Sesión 57, Acuerdo 57.4 del Consejo Divisional, 25-nov-16)</t>
  </si>
  <si>
    <t xml:space="preserve">Formular políticas operativas y lineamientos editoriales para su aprobación por los órganos colegiados, que aseguren el fomento y la evaluación de la producción editorial. </t>
  </si>
  <si>
    <t>Revista electrónica "Analítica", operada bajo el sistema Open Journal System (OJS), publicación semestral, en proceso de gestión de registro del ISSN y otros índices</t>
  </si>
  <si>
    <t>16% de los egresados de licenciatura participaron en programas de movilidad nacional</t>
  </si>
  <si>
    <t>11% de los egresados de licenciatura participaron en programas de movilidad internacional</t>
  </si>
  <si>
    <t>No se incluye de forma explicita en los planes de estudio</t>
  </si>
  <si>
    <t>Inicio de las gestiones con autoridades municipales para establecer un convenio de colaboración  que tendrá por objeto la creación del Centro de Extensión Universitaria  y de Educación Continua de la UAM-L, para tales efectos se aprovecharan las instalaciones de la Casa de Cultura Prof. Adrián Ortega Monroy. El convenio será firmado en marzo de 2017.</t>
  </si>
  <si>
    <t>Coorganización, con el COMECyT de la Feria de Ciencias e Ingenierías del Estado de México 2016 y del Espacio Mexiquense de Ciencia y Tecnología 2016</t>
  </si>
  <si>
    <t>Exposición de Arte Digital: "Alumnos y Maestros de la Lic. en Arte y Comunicación Digitales", 472 asistentes</t>
  </si>
  <si>
    <t xml:space="preserve"> Muestra de Pintura y Escultura: "Surrealismo Carrington en Lerma", 9,510 asistentes
Exposición de Fotografía: 2do. Foro Expo Foto "Los Nómadas", 932 asistentes</t>
  </si>
  <si>
    <t>0.55 Áreas de Investigación por Departamento
Área de Investigación en Biología de la Conservación 
(Ciencias Ambientales, CBS)
Área de Investigación Política Pública, Economía, Sociedad y Territorio 
(Procesos Sociales, CSH)
Área de Investigación Sistemas de Información y Ciencias Computacionales 
(Interdepartamental Procesos Productivos y Sistemas de Iinformación y Comunicaciones, CBI)
Área de Investigación Fisiología Integrativa y de Sistemas 
(Ciencias de la Salud, CBS)
Área de Investigación de Biociencia y Biotecnología Agroalimentaria
(Ciencias de la Alimentación, CBS)</t>
  </si>
  <si>
    <t xml:space="preserve"> La Oficina de Bolsa de Trabajo se encuentra en la fase de construcción del padrón de empleadores potenciales en el Valle de Toluca, se han identificado las siguientes empresas en el municipio de Lerma:
-415 MYPIME, de entre 0 y 10 empleados
-114 empresas medianas, de entre 11 y 250 emnpleados
- 19 empresas grandes, con más de 250 empleados</t>
  </si>
  <si>
    <t>La empresa Papelera El Nevado, perteneciente a la Cámara Nacional de la Industria de Transformación, entrevistó a 9 egresados de la UAM-Lerma, uno de ellos fue contratado</t>
  </si>
  <si>
    <t>1.1%, Se han regitrado 89 candidatos en el SIBOT, uno de ello ha obtenido empleo por este medio</t>
  </si>
  <si>
    <t>La Coordinación de Vinculación participó en: 
Juntas de Intercambio con el Servicio Nacional de Empleo del Estado de México, Unidad Regional Toluca
Junta de Intercambio presencial de Grupo GIVI
Junta de empresas, consultorías y ventas
Grupo de intercambio de cartera Empresas-Universidades
Grupo de intercambio Empleos sud/Employer
Reuniones de trabajo con la Oficina Regional de Empleo Toluca ORE Toluca</t>
  </si>
  <si>
    <t>54 Profesores de TC definitivos:
CBI (17): PP 4; RT 10; SIC 3
CBS (16): CAL 4; CAM 8; CSA 4
CSH (21): AH 6; EC 3; PS 12</t>
  </si>
  <si>
    <t>DCBI:
- Ingeniería en Recursos Hídricos (aprobada en 2011 en Colegio Académico, Acuerdo 331.4, 24 de febrero de 2011)
- Ingeniería en Computación y Telecomunicaciones (aprobada en 2016 en Colegió Académico, Acuerdo 404.7, 17 de noviembre de 2016)
- Ingeniería en Sistemas Mecatrónicos Industriales (aprobación del dictamen presentado por la Comisión de Planes y Programas de Estudio, con relación a la propuesta inicial de creación del Plan de Estudios y envío de la propuesta al Colegio Académico, Acuerdo 51.6 del Consejo Académico de la Unidad Lerma, 20 de mayo de 2016)
DCBS:
- Licenciatura en Biología Ambiental (aprobada en 2011 en Colegio Académico, Acuerdo 331.5, 24 de febrero de 2011)
- Psicología Biomédica (aprobación del dictamen presentado por la Comisión de Planes y Programas de Estudio, con relación a la propuesta de creación del Plan y Programas de Estudio y remisión de la propuesta al Colegio Académico, Acuerdo 55.3, Consejo Académico, Unidad Lerma, 7 de octubre de 2016)
- Ciencias Agroalimentarias (aprobación en 2013 la propuesta de Creación en Consejo Divisional, Acuerdo 12.13.6, Consejo Divisional CBS, 22 de octubre de 2016)
DCSH
Licenciatura en Políticas Públicas (aprobada en 2011 en Colegio Académico, Acuerdo 331.6, 24 de febrero de 2011 )
Licenciatura en Arte y Comunicación Digitales (aprobada en 2012 en Colegio Académico, Acuerdo 354.9, 11 de diciembre de 2012)
Educación y Tecnologías Digitales (aprobación del Dictamen de la Comisión de Planes y Programas de Estudio, consistente en la dictaminación y armonización de la Propuesta de Creación y envío de la misma al Colegio Académico, Acuerdo 43.1 del Consejo Académico, Unidad Lerma, 3 de julio de 2015.</t>
  </si>
  <si>
    <t>Se cuenta con una Sala de Usos Múltiples con capacidad para 100 ususarios</t>
  </si>
  <si>
    <t>12 Convenios de Vinculación en materia de Investigación y Desarrollo por División Académica:
- Ciencias Básicas e Ingeniería: 2 convenio (con institución pública y una pequeña empresa)
- Ciencias Biológicas y de la Salud: 4 convenios (con institución pública)
- Ciencias Sociales y Humanidades: 2 convenios (con institución pública)
- Coordinación de Desarrollo Académico: 4 convenios (con institución pública)</t>
  </si>
  <si>
    <t>Se está iniciando la construcción del Campus Virtual</t>
  </si>
  <si>
    <t>100%, a todos los alumnos de nuevo ingreso se les asigna como tutor a un PTC</t>
  </si>
  <si>
    <t xml:space="preserve">Máximo de alumnos inscritos en algún grupo en 2016:
UAML: 69
CBI: 69
CBS: 48
CSH: 39
</t>
  </si>
  <si>
    <t>En los planes de estudio se especifica el nivel de comprensión básico del idioma inglés
 "Criterios y Procedimientos para la Expedición de Constancias de Acreditación del Requisito de Idioma en la Unidad Lerma"Consejo Académico, Sesión 38, Acuerdo 38.4, 07 de abril de 2015: Es necesario acreditar el nivel básico del idioma inglés, equivalente al nivel A2 del Marco Común Europeo de Referencia.</t>
  </si>
  <si>
    <t>Se impartieron cursos de idioma inglés, beneficiando a 34 alumnos durante el trimestre 16P:
Principiante: 12
Intermedio: 17
Avanzado: 5</t>
  </si>
  <si>
    <t xml:space="preserve">El procedimiento de Servicio Social se documenta y consulta a través del SIIUAM, se cuenta además con un archivo físico, por alumno, localizado en cada una de las Divisiones Académicas.
Al Servicio Social se le da seguimiento a través de Rectoría y de las Divisiones Académicas. </t>
  </si>
  <si>
    <t>No hay avances en el cumplimiento de esta meta.
Se realiza el servicio constante de poda en pastos realizados, el deshierbe en la Unidad y riego de áreas verdes</t>
  </si>
  <si>
    <t>Se da tratamiento al 95% de las aguas negras, pero el residuo se permea al terreno, todos los sistemas de aguas negras cuentan con fosa o biodigestor</t>
  </si>
  <si>
    <t>Meta cumplida
Puesta en operación del Programa Específico de Protección Civil</t>
  </si>
  <si>
    <t xml:space="preserve">La CSA reporta que el tiempo promedio para requisiciones es de 15 días naturales y el máximo es de 45 días naturales. 
En cuanto a solicitudes de servicio las cifras son respectivamente de 5 y 7 días naturales. </t>
  </si>
  <si>
    <t>En 2016 todos los pagos a miembros de la comunidad universitaria, adicionales a la nómina, se hicieron mediante cheque.</t>
  </si>
  <si>
    <t>En 2016 se sirvieron 34,086 refrigerios, lo cual equivale a un promedio de 206 refrigerios diarios, cantidad equivalente aproximadamente al 33 % de la matrícula. 
El contrato correspondiente contiene requisitos de calidad, cantidad e inocuidad, cuyo cumplimiento se monitorea a través de la CRM, con e apoyo de profesores y pasantes de Nutrición de la UMB.
Se realizaron 3 estudios microbiológicos a los alimentos servidos en la Unidad</t>
  </si>
  <si>
    <t>Existen 3 salas de juntas, infraestructura utilizada para el desarrollo de la vida colegiada, 54 Sesiones de Órganos Colegiados:
Consejo Académico: 7 Sesiones
Consejo Divisional CBI: 17 Sesiones
Consejo Divisional CBS: 16 Sesiones
Consejo Divisional CSH: 14 Sesiones</t>
  </si>
  <si>
    <t xml:space="preserve">A través de las Divisiones Académicas se adquirieron 1,215 libros, $1,017,434.90
CBI: 196 libros, $249,979.02
CBS: 116 libros, $247,510.83
CSH: 903 libros, $519,945.05
En 2016 la Biblioteca de la Unidad cuenta con 11,195 ejemplares (incluye libros y revistas)
</t>
  </si>
  <si>
    <t xml:space="preserve">54 PTC, 93% con Doctorado
CBI 17 PTC, 94% (16 Doctorado)
CBS 16 PTC, 100% Doctorado
CSH 21 PTC, 86% (18 Doctorado)
</t>
  </si>
  <si>
    <t xml:space="preserve">No existen plazas para ayudantes </t>
  </si>
  <si>
    <t>El informe 2016 lo contempla</t>
  </si>
  <si>
    <t xml:space="preserve">Se trabaja en la creación, tras estudios de demanda, las siguientes licenciaturas 
- Ingeniería en Computación y Telecomunicaciones (CBI)
- Ingeniería en Sistemas Mecatrónicos Industriales (CBI)
- Psicología Biomédica (CBS)
- Doctorado en Ciencias Biológicas y de la Salud (CBS)
</t>
  </si>
  <si>
    <t>Los Comités Interinstitucionales para la Evaluación de la Educación Superior (CIEES) recomiendan que haya transcurrido un mínimo seis meses desde que la primera generación concluyó el 100% de los créditos del plan de estudios
Fuente: http://www.ciees.edu.mx/files/Preguntas_frecuentes_de_los_CIEES.pdf
En diciembre de 2016 se comenzó con el Estudio de Egresado de las tres licenciaturas iniciales, los resultados estarán disponibles en 2017</t>
  </si>
  <si>
    <t xml:space="preserve">Se formularon propuestas para tres nuevas Licenciaturas y un programa de Doctorado
- Ingeniería en Computación y Telecomunicaciones (CBI)
- Ingeniería en Sistemas Mecatrónicos Industriales (CBI)
- Psicología Biomédica (CBS)
- Doctorado en Ciencias Biológicas y de la Salud (CBS)
</t>
  </si>
  <si>
    <t>Los trimestres cursados promedio para terminar los estudios en la UAM-L son 12.8 (0.8 en exceso)
Ing. En Recursos Hídricos, 12.6 (0.6 en exceso)
Biología Ambiental, 13.14 (1.14 en excesos)
Políticas Públicas, 12.5 (0.5 en exceso)</t>
  </si>
  <si>
    <t>Alumnos Activos en 2015: 586</t>
  </si>
  <si>
    <t>Alumnos Activos en 2016: 671</t>
  </si>
  <si>
    <t>En diciembre de 2016 se comenzó con el Estudio de Egresado de las tres licenciaturas iniciales, los resultados estarán disponibles en 2017</t>
  </si>
  <si>
    <t>20% de las Áreas de Investigación cumeple con el requisito de Cuerpo Académico "En formación"
Se cuenta con 6 Cuerpos Académicos, de los cuales solo el UAM-L-CA-1 se encuentra dentro de un Área de Investigación. Los 5 Cuerpos Académicos Restantes aún se encuentran a nivel Departamental, en 2017 se comenzarán las gestiones ante Órganos Colegiados para su conformación como Áreas de Investigación.
- UAM-L-CA-1, Políticas Públicas Economía, Sociedad y Territorio  
( Área de Investigación Política Pública, Economía, Sociedad y Territorio, CSH)
- UAM-L-CA-2 , Materiales Nanoestructurados 
(Interdepartamental, Recursos de la Tierra y Sistemas de Información y Comunicaciones)
- UAM-L-CA-3, Transporte, Destino y Tratamiento de Contaminantes 
(Departamento de Recursos de la Tierra)
- UAM-L-CA-4, Gobernanza , Participación Ciudadana, Cohesión y Capital Social en los Ámbitos Urbano y Rural
(Departamento de Procesos Sociales)
- UAM-L-CA-5, Biociencia y Biotecnología Agroalimentaria
(Departamento de Ciencias de la Alimentación)
- UAM-L-CA-6, Ecología y Conservación de Vida Silvestre
(Departamento de Ciencias Ambientales)</t>
  </si>
  <si>
    <t>La Coordinación de Servicios Administrativos elaboró 711 LRQ, de las cuales se tramitaron 646 (272 Inversión, 264 Consumo, 110 Mostrador), se cancelaron 65
Se fincaron 536 pedidos, 522 recibidos y 20 cancelados
Se recibió el 97% de los bienes fincados</t>
  </si>
  <si>
    <t>Pendiente de implementar seguimiento</t>
  </si>
  <si>
    <t>Se han realizado estudios del mercado laboral asociados a las nuevas Licenciaturas en proceso de aprobación (Ingeniería en Computación y Telecomunicaciones, Educación y Tecnologías Digitales, Psicología Biomédica e Ingeniería en Sistemas Mecatrónicos Industriales)</t>
  </si>
  <si>
    <t>Se realizaron estudios de demanda para las siguientes licenciaturas
·     Ingeniería en Computación y Telecomunicaciones (CBI)
.     Ingeniería en Sistemas Mecatrónicos Industriales
·     Educación y Tecnologías Digitales (CSH)
·     Psicología Biomédica (CBS)</t>
  </si>
  <si>
    <t>En 2016 se crearon:
Lineamientos sobre la operatividad de las licenciaturas de la División de Ciencias Básicas e Ingeniería
Consejo Divisional, Sesión 49, Acuerdo 49.6, del 03 de junio de 2016
Lineamientos sobre Prácticas de Campo de la División de Ciencias Básicas e Ingeniería
Consejo Divisional, Sesión 49, Acuerdo 49.5 del 06 de junio de 2016</t>
  </si>
  <si>
    <t xml:space="preserve">De las 4 licenciaturas enviadas a los Órganos Colegiados en 2015, para el año 2016 se aprobó:
- Licenciatura Ingeniería en Computación y Telecomunicaciones (2016) 
Consejo Académico Sesión 404, Acuerdo 404.7 del 17 de noviembre de 2016
En distinto grado de avance se encuentra 3 programas de liciencitura y uno de posgrado:
DCBI
- Licenciatura en Ingeniería en Sistemas Mecatrónicos Industriales (CBI)
Envío de propuesta al Colegio Académico para su análisis y eventual autorización
Consejo Académico Unidad Lerma, Sesión 51, Acuerdo 51.6 del 20 de mayo de 2016
DCBS 
- Licenciatura en Psicología Biomédica 
Remisión de propuesta al Colegio Académico para su análisis y eventuaal autorización
Consjeo Académico Lerma, Sesión 53, Acuerdo 53.3 del 10 de octubre de 2016
- Doctorado en Ciencias Biológicas y de la Salud
Aprobación del Dictamen sobre la Modificación al Plan y Programas de Estudio del Doctorado en Ciencias Biológicas y de la Salud
Consejo Divisional CBS, Sesión 14, Acuerdo 14.16.5 del 10 de octubre de 2016
DCSH:
Licenciatura en Educación y Tecnologías Digitales
Envío de propuesta al Colegio Académico para su análisis, discusión y, en su caso, autorización
Consejo Académico UAM Lerma, Sesión 43, Acuerdo 43.1 del 3 de julio de 2015
</t>
  </si>
  <si>
    <t xml:space="preserve">Se encuentran en proceso de aprobación 3 programas de licienciatura y uno de posgrado, en cuyas propuestas se atiende la estrategia </t>
  </si>
  <si>
    <t xml:space="preserve">Gestionar apoyos que aseguren el crecimiento de los recursos humanos, materiales y financieros de la Unidad. 
</t>
  </si>
  <si>
    <t xml:space="preserve">Construcción:
- Expendio de Refrigerios (35m2)
- Plaza de acceso al Auditorio (184 m2)
- Guarniciones en Aulas (40m2)
Adaptaciones menores:
- Piso epóxico en 3 laboratorios
- Reubicación y refuerzo de carpas
- Obra civil de 2 laboratorios de CBS
- Instalación de 3 bebederos
- Espacios para: representación sindical, Campus Virtual y Ci3M
Solicitudes a Patronato:
- Bioterio
- Aulas ligeras 2
</t>
  </si>
  <si>
    <t>La Coordinación de Infraestructura y Gestión Ambiental, la cual realizó un estudio que permitió identificar que las necesidades de infraestructura por alumno son de 37 m² (15 m² de áreas verdes y cuerpos de agua, 7.5 m² de aulas y laboratorios, 7.5 m² destinados a servicios y circulaciones, 2.5 m² de áreas deportivas y 4.5 m² para estacionamiento)</t>
  </si>
  <si>
    <t>Se realizaron 3 solicitudes al Patronato, en las cuales se gestionó el proyecto de Aulas ligeras 2 y Bioterio</t>
  </si>
  <si>
    <t>Porcentaje de las plazas con contratación definitiva: UAML 73%, CBI 74%, CBS 73% y CSH 72%
Plaza Académicas 74, (CBI 23, CBS 22 y CSH 29)
PTC definitivos 54, (CBI 17, CBS 16 y CBI 21)</t>
  </si>
  <si>
    <t>No se cuenta con programas institucionales o unitarios</t>
  </si>
  <si>
    <r>
      <t>Documento que lo plantea:
Instructivo de Laboratorios, Talleres de Docencia y de Investigación, Creación e Innovación de la Unidad Lerma 
Consejo Académico UAM-Lerma, Sesión 50, Acuerdo 50.3 del 17 de febrero de 2016
"</t>
    </r>
    <r>
      <rPr>
        <i/>
        <sz val="8"/>
        <color theme="1"/>
        <rFont val="Calibri"/>
        <family val="2"/>
        <scheme val="minor"/>
      </rPr>
      <t>Capítulo II
Artículo 6
El responsable académico de cada laboratorio o taller verificará que el mismo cuente con la siguiente documentación, debidamente actualizada:
III. Inventario de equipos y materiales"</t>
    </r>
  </si>
  <si>
    <t xml:space="preserve">Establecer en los lineamientos correspondientes la obligatoriedad de entregar una copia de los proyectos terminales, idóneas comunicaciones de resultados, tesis de los alumnos y productos de investigación, creación e innovación a la instancia correspondiente (biblioteca o vigente) para su inclusión en el repositorio digital. </t>
  </si>
  <si>
    <t xml:space="preserve">Las solicitudes de servicio han sido atendidas prácticamente en su totalidad: 103 por la CIGA, 145 por la CSIC y 338 por la CRM en el rubro de transporte. 
El formato de solicitud de trabajo cuenta con un espacio destinado a la evaluación del trabajo realizado; sin embargo, solo un reducido número de solicitudes han sido evaluadas. </t>
  </si>
  <si>
    <t>Se separa el 40 % de los residuos sólidos
Se realizó la adaptación de una caseta para desechos, intendencia y mantenimiento para apoyar esta tarea</t>
  </si>
  <si>
    <t>La Coordinación de Extensión Universitaria realiza las actividades de cobertura y difusión en medios tanto locales como nacionales de actividades realizadas en la Unidad, esto a solicitud de las Divisiones Académicas o, en su caso, cuando se detectan actividades que por su relvancia requieren a ser difundidas, en 2016 los resultados de esta actividad fueron:
- 31 productos de investigación cubiertos y difundidos
- 5 productos de creación cubiertos y difundidos
- 5 productos de innovación cubiertos y difundidos
Queda pendiente diseñar un mecanismo de seguimiento que permita conocer el número de total de productos de investigación, creación e innovación realizados para relacionarlo con los que son cubiertos y difundidos.</t>
  </si>
  <si>
    <t>15 PTC participando en actividdes de divulgación del quehacer académico (74 PTC): 20%</t>
  </si>
  <si>
    <t>No se ha realizado; sin embargo, la Coordinación de Extensión Universitaria se encargó de la cobertura y difusión de 130 eventos, entre ellos: Coloquios, conferencias, simposios, eventos culturales, deportivos e institucionales. 
Los resultados de estas coberturas se difunden en:
- Semanario Rectoría General
- Sol de Toluca
- Capital Toluca
- Diarios nacionales
- Web 3.0 (Facebbok, Twitter)
- YouTube</t>
  </si>
  <si>
    <t>Se realiza mediante la oferta trimestral en el rubro de culturas populares y urbanas; en el caso de cultural indígenas, el ciclo de conferencias sobre Humedales incluyó la participación de grupos étnicos con fuerte arraigo indigenistas para la ceremonia Otimíe y la A. C. Altos de Comalac</t>
  </si>
  <si>
    <t>Se gestionó la participación del Departamento de Arte y Humanidades y alumnos de la Licenciatura en Arte y Comunicación Digitales, para la primer muestra de Arte Digital en el Zambatha-Museo del Valle de la Luna, con una asistencia de 472 visitantes el mes de diciembre 2016</t>
  </si>
  <si>
    <t xml:space="preserve">Por parte de la Oficina de Comunicación y Difusión se atendieron 130 solicitudes de cobertura y difusión </t>
  </si>
  <si>
    <t>La Coordinación de Extensión publicó y se apoyó en diferentes medios:
- Semanario  Rectoría General
- Medios electrónicos (Facebook, Twitter, Youtube)
- Boletín Ngu
- Página electrónica de la Unidad</t>
  </si>
  <si>
    <t>No se impartieron cursos de Educación Continua, esto debido a la prioridad de apoyar el TALASE "Taller de apreciación artística y cultural", diversas exposiciones y actividades de difusión</t>
  </si>
  <si>
    <t>0%, no se imparten cursos con certificación externa</t>
  </si>
  <si>
    <t>No se ofertaron Diplomados</t>
  </si>
  <si>
    <t>Se realizaron 7 presentaciones de libro
La Coordinación de Extensión Universitaria editó el libro "Ex Libris"
Se trabja en el planteamiento de un programa para la difusión y venta de producción editorial, tanto de las Divisiones como de la Coordinación de Extensión Universitaria</t>
  </si>
  <si>
    <t>Exposición "Surrealismo Carrington en Lerma", en reconocimiento a una de las creadoras más destacadas del movimiento en México: Leonora Carrington. 8,699 visitantes
Puliación del libro "Ex-Libris", presentaciones del mismo y una exposición del trabajo de Francisco Quintanar.</t>
  </si>
  <si>
    <t>Consejo Editorial de la División de Ciencias Sociales y Humanidades de la Unidad Lerma, Sesión 26 del Consejo Divisional CSH, Acuerdo 26.4 del 31 de marzo de 2016</t>
  </si>
  <si>
    <t>Lineamientos editoriales para la integración y funcionamiento del Consejo y  Comités Editoriales de la DCSH de la UAM Lerma, Consejo Divisional CSH Sesión 57, Acuerdo 57.3 del 24 de noviembre de 2016</t>
  </si>
  <si>
    <r>
      <t xml:space="preserve">Al 100% de los alumnos se les asigna como tutor a un PTC
Lineamientos sobre la operatividad de las licenciaturas de la División de Ciencias Básicas e Ingeniería:
</t>
    </r>
    <r>
      <rPr>
        <i/>
        <sz val="8"/>
        <color theme="1"/>
        <rFont val="Calibri"/>
        <family val="2"/>
        <scheme val="minor"/>
      </rPr>
      <t xml:space="preserve">"La División de Ciencias Básicas e Ingeniería Unidad Lerma garantiza la oferta y
operación de un programa de tutorías orientado a las necesidades de sus
alumnos de licenciatura en las diversas etapas de su formación"
</t>
    </r>
    <r>
      <rPr>
        <sz val="8"/>
        <color theme="1"/>
        <rFont val="Calibri"/>
        <family val="2"/>
        <scheme val="minor"/>
      </rPr>
      <t>Consejo Divisional, Sesión 49, Acuerdo 49.6, del 03 de junio de 2016
Dentro del Campus Virtual se desarrollo la aplicación para la administración de tutores, con la finalidad de agilizar la asignación y cambio de tutor así como la generación de reportes</t>
    </r>
  </si>
  <si>
    <t>Dentro del Campus Virtual se desarrollo la aplicación para la administración de tutores, con la finalidad de agilizar la asignación y cambio de tutor así como la generación de reportes</t>
  </si>
  <si>
    <t>En 2016 se proporcionaron 355 becas:
·       Becas Manutención, asignadas 2016, 83, acumulado 248
·       Becas Excelencia, asignadas 2016: 12, acumulado 19
·       Beca Grupos Vulnerables, total 1
·       Beca de Servicio Social, total 14
·       Beca movilidad internacional, total 32
·       Beca movilidad nacional, total 24
.       Programa Estatal de Excelencia Académica (Laptop), total 12
.       Programa Becarios y Becarias de Excelencia en el Estado de México, Total 1
.       Proyecta 100,000, total 2
.       Proyecta 10,000 y 100,000, total 2
Dentro del Campus Virtual se desarrollo la aplicación "Administración de becas", la cual permite agilizar la gestión de documentos y centralizar el registro de la información, permite al alumno conocer las becas en procesos, las aceptadas, generar reportes y administrar becas.</t>
  </si>
  <si>
    <t>No se cuenta con un instrumento formal pero por diversos medios se ha buscado privilegiar los documentos electrónicos y reducir el uso de papel a lo reglamentario.
Dentro del Campus Virtual se desarrollaron 5 aplicaciones que apoyan esta estrategia:
- Asignación de tutores
- Administración de becas
- Encuesta de igualdad laboral y no discriminación
- Administración de prácticas de campo
- Solicitud de salida y retorno de bienes</t>
  </si>
  <si>
    <t>SECRETARÍA
CAMPUS VIRTUAL</t>
  </si>
  <si>
    <t>RECTORÍA
SECRETARÍA</t>
  </si>
  <si>
    <t xml:space="preserve">RECTORÍA </t>
  </si>
  <si>
    <t>RECTORÍA 
SECRETARÍA</t>
  </si>
  <si>
    <t>Se atiende a través de la Oficina de Planeación e Información Institucional</t>
  </si>
  <si>
    <t>Se atiende mediante la Coordinación de Recursos Humanos</t>
  </si>
  <si>
    <t>No se reporta avance</t>
  </si>
  <si>
    <t>Programas de Servicio Social 4, 2 externos 50%
Proyectos de Servicio Social 54, 34 externos 68%
Consejo Académico (4 programas vigentes): 2 externos
DCBI (10 proyectos vigentes): 8 externos
DCBS (18 proyectos vigentes): 13 externos
DCSH (26 proyectos vigentes): 13 externos</t>
  </si>
  <si>
    <t>16 convenios con instituciones públicas permiten a los alumnos de la Universidad realizar servicio social</t>
  </si>
  <si>
    <t>El Campus Virtual apoya a la Coordinación de Vinculación en la elaboración de diagramas de actividades de los procesos de servicio social y movilidad, así como el modelado de procesos administrativos</t>
  </si>
  <si>
    <t>No se ha incorporado
Se realiza un evento anual en el que se interactua con los egresados</t>
  </si>
  <si>
    <t>En la página web de la Unidad se mantiene actualizada la información de los docentes de la Unidad 
En septiembre de 2016 se lanzó el nuevo diseño de la página web de la Unidad, incorporando adecuaciones para acceso desde dispositivos móviles. Se realiza mantenimiento constante de la información por parte del webmaster</t>
  </si>
  <si>
    <t>Coorganización de la Feria de Ciencias e Ingenierías del Estado de México 2016 y del Espacio Mexiquense de Ciencia y Tecnología 2016. Con el Consejo Mexiquense de Ciencia y Tecnología</t>
  </si>
  <si>
    <t>Las presentaciones de libro se realizan aprovechando la infraestructura cultural del municipio de Lerma</t>
  </si>
  <si>
    <t>C03-E03</t>
  </si>
  <si>
    <t>Gestionar la operación de la revista bajo el sistema OJS o vigente.</t>
  </si>
  <si>
    <t xml:space="preserve"> Garantizar una infraestructura tecnológica que permita soportar el sistema de difusión en medio electrónico.</t>
  </si>
  <si>
    <t>Se atiende a través de dos coordinaciones:
- Coordinación de Infraestructura y Gestión Ambiental
- Coordinación de Servicios de Información y Comunicación</t>
  </si>
  <si>
    <t>Se publicaron 3 números del NGU en 2016 y dos ediciones de la Extensión del Órgano Informativo NGU (cartel)</t>
  </si>
  <si>
    <t>6 Publicaciones en Coedición:
4 con Juan Pablo Editores
1 con El Colegio de Jalisco A.C.
1 Editorial Coplt-arXives/Editorial C3</t>
  </si>
  <si>
    <t xml:space="preserve">Fomentar la creación de líneas y proyectos de investigación, creación e innovación que permitan integrar las áreas de Investigación. </t>
  </si>
  <si>
    <t>Diseño de la Sección de Campus Virtual en la página web de la Unidad (Banner y botones de la página principal y tres páginas internas)
Codificación de mejoras en el código de seguridad de todo el Campus Virtual, proceso apoyado por la Oficina para la Sistematización de Procesos Administrativos</t>
  </si>
  <si>
    <t>La difusión se realiza a través de la página web de la Unidad y mediante correo electrónico a toda la comunidad universitaria
Se refuerza con la inclusión de la sección del Campus Virtual en la página web de la Unidad</t>
  </si>
  <si>
    <t>Promedio de alumnos inscritos por gurpo en 16-O:
UAML: 18
CBI: 16
CBS: 20
CSH: 17</t>
  </si>
  <si>
    <t xml:space="preserve">Taller de Educación Sexual y Reproductiva en Jóvenes. Una perspectiva de derechos
Trimestre 16P </t>
  </si>
  <si>
    <t>En la Sesión 52, Acuerdo 52.7, celebrada el 15 de julio de 2016, el Consejo Académico determino aprobar la ampliación del mandato de la Comisión de Planes y Programas de Estudio, para elaborar una propuesta de Criterios para la Dictaminación y Armonización de las Propuestas de Creación y Modificación de Planes y Programas de Estudio de Licenciatura que se presenten al Consejo Académico de la Unidad Lerma. Se determino que el plazo de entrega del madato de la Comisión sería al término del actual Consejo Académico</t>
  </si>
  <si>
    <t xml:space="preserve">Aprobación de la Adecuación al Plan y Programa de Estudio de la Licenciatura en Biología Ambiental cuya entrada en vigor será en el trimestre 17-P
Consejo Dvisional CBS Sesión 14, Acuerdo 14.16.6, 10 de octubre de 2016
Consejo Académico de la Unidad Lerma, Sesión 54, Nota 54.1.RICBS, 07 de noviembre de 2016
Colegio Académico, Sesión 405, Acuerdo 405.A, 05 de diciembre de 2016
</t>
  </si>
  <si>
    <t>UAML: de 45 a 54 PTCdef (incremento del 20%; de 70% a 73% de las plazas contratadas definitivamente)
CBI: de 14 a 17 PTCdef (incremento del 22%; de 37% a 74% de las plazas contratadas definitivamente)
CBS: de 12 a 16 PTCdef (incremento del 33%; de 60% a 73% de las plazas contratadas definitivamente)
CSH: de 19 a 21 PTCdef (incremento del 10%; de 76% a 72% de las plazas contratadas definitivamente)</t>
  </si>
  <si>
    <t xml:space="preserve">·       Cafetería: 34,086 refrigerios servidos
·       Biblioteca: Acervo 11,195 volúmenes, 3,642 títulos registrados, tres colecciones especiales (Colección UAM, Colección Recurso Electrónico, Colección Audiovisual), 72,800 Títulos de revistas para consulta online, Aceeso a 163 bases de datos vía internet y 3 carpetas de atlas de México. (usuarios: 4,800, préstamo a domicilio: 3,743)
·       Servicio de cómputo: se cuenta con 371 equipos de cómputo (63 CBS, 157 CSH, 68 CBI y 83 a cargo de la Secretaría de Unidad), los cuales dan servicio a alumnos (46%), profesores (28%) y personal de apoyo (26%)
·       Áreas deportivas: cancha de futbol 7 (2,272 m²), canastas de basquetbol y redes de voleibol
                    Convivencia: Día Mundial del Medio Ambiente 2016, 31 Torneos Internos en los que participaron 1,281 miembros de la comunidad universitaria </t>
  </si>
  <si>
    <t xml:space="preserve">Si se consideran 173 computadoras dedicadas a los alumnos y 671 alumnos activos, el 25% tendría posibilidad de utilizar una computadora en la Unidad. </t>
  </si>
  <si>
    <t>La Biblioteca de la Unidad cuenta con 11,195 ejemplares (incluye libros y revistas)
Se realizaron 3,743 préstamos en Biblioteca
Falta realizar medición</t>
  </si>
  <si>
    <t>Se cuenta con 128 m2 (42.67 m2 por División), destinados a cúbiculos de profesores, el área promedio considerando 74 plazas académicas es de 1.8 m2</t>
  </si>
  <si>
    <t>Firma de 4 convenios, con instituciones públicas, para el desarrollo de prácticas profesionales y/o servicio social:
·       Comisión Nacional del Agua
·       Secretaria de Educación del Gobierno del Estado Libre y Soberano de México
·       Consejo Mexiquense de Ciencia y Tecnología
·       Secretaria del Medio Ambiente y Recursos Naturales (Comisión Nacional del Agua)</t>
  </si>
  <si>
    <t>Se cuenta con 6 equipos los cuales participan al menos una vez al año en la convivencia UAM así como en otras competencias por invitación. Estos equipos se encuentran en entrenamiento y constante competencia</t>
  </si>
  <si>
    <t>Programa de inducción a la Vida Universitaria:
·       Trimestre 16O, 6 horas, 177 asistentes</t>
  </si>
  <si>
    <t>Se aprobaron en Consejo Divisional de CBI las primeras adecuaciones al Plan de Estudios de Ingeniería en Recursos Hídricos, las cuales incorporan conocimientos relacionados con el emprendimiento social y administración de organizaciones.</t>
  </si>
  <si>
    <t>9 Departamentos Académicos:
CBI: 
- Procesos Productivos
- Recursos de la Tierra
- Sistemas de Información y Comunicaciones
CBS: 
- Ciencias Ambientales
- Ciencias de la Alimentación
- Ciencias de la Salud
CSH: 
- Artes y Humanidades
- Estudios Culturales
- Procesos Sociales</t>
  </si>
  <si>
    <t xml:space="preserve">Promover, a través de las áreas, la asignación de mayores recursos a los proyectos colectivos. </t>
  </si>
  <si>
    <t xml:space="preserve">Se cubre mediante la aprobación de proyectos de Servicio Social por los Consejos Divisionales, los cuales en su mayoria se encuentran asociados a proyectos de investigación a cargo de los docentes de la UAM-Lerma.
</t>
  </si>
  <si>
    <t xml:space="preserve">Mantener una cartera amplia de proyectos de investigación, creación e innovación y asegurar su difusión periódica entre los alumnos. </t>
  </si>
  <si>
    <t xml:space="preserve">Porcentaje de la inversión en investigación, creación e innovación del presupuesto unitario que se destina a plataformas de investigación, creación e innovación (laboratorios centrales): 30 %. </t>
  </si>
  <si>
    <r>
      <t xml:space="preserve">Documento que lo plantea:
Instructivo de Laboratorios, Talleres de Docencia y de Investigación, Creación e Innovación de la Unidad Lerma 
Consejo Académico UAM-Lerma, Sesión 50, Acuerdo 50.3 del 17 de febrero de 2016
</t>
    </r>
    <r>
      <rPr>
        <i/>
        <sz val="8"/>
        <color theme="1"/>
        <rFont val="Calibri"/>
        <family val="2"/>
        <scheme val="minor"/>
      </rPr>
      <t>Capitulo II Disposiciones comunes al uso de laboratorios, talleres y equipo de docencia y de ICI
"Artículo 3 
El responsable institucional de cada laboratorio o taller procurará mantener las condiciones adecuadas para la operación de los mismos, cuidará la integridad y el mantenimiento de los espacios y equipos y gestionará la solución de problemas técnicos que se presenten, se auxiliará, en su caso, en esta responsabilidad, del responsable académico del laboratorio o taller
Artículo 4
Los laboratoprios y talleres deberán cumplir con la normativa vigente en materia de higiene y seguridad en el trabajo, protección civil, protección ambiental y bioética, para lo cual los responsables instituticonales contarán con el apoyo de la Secretaría de Unidad y sus instancias específicas. La Secretaría de Unidad será la encargada de integrar la información y docuemntación relativa al cumplimiento de esta normativa, así como de verificar que se cuente con el equipo, material, señalización y capacitación específicos "</t>
    </r>
  </si>
  <si>
    <t xml:space="preserve">Crear un repositorio digital e incluir en el mismo los proyectos terminales, idóneas comunicaciones de resultados, tesis de los alumnos y productos de inves-tigación, creación e innovación. </t>
  </si>
  <si>
    <t>Se presupuestó $1'374,020 para publicaciones</t>
  </si>
  <si>
    <t>14 Profesores Visitantes:
División de Ciencias Básicas e Ingeniería: 3
División de Ciencias Básicas y de la Salud: 6
División de Ciencias Sociales y Humanides: 5
Representan el 19% de las plazas académicas en 2016</t>
  </si>
  <si>
    <t>Cada División cuenta con una oficina encargada del seguimiento al servicio social</t>
  </si>
  <si>
    <t>CBS: 0
CBI: 1 PTC en la Unidad Académica de Ciencias y Tecnología de la UNAM, Yucatan
CSH: 0</t>
  </si>
  <si>
    <t>CBI: 0
CBS: 2
CSH: 0</t>
  </si>
  <si>
    <t xml:space="preserve">La Sección de Servicios Médicos coordinó por parte de la UAML la organización del evento Convoy de la Salud, con la Secretaría de Salud del Estado de México pero el mismo finalmente no se realizó por problemas de agenda de la contraparte.
Participación de La Unidad Lerma en desfiles cívicos (20 de noviembre y 15 de septiembre)
</t>
  </si>
  <si>
    <t>Se habilitó la Oficina del GIC en Oficinas Temporales y se les dotó de mobiliario, equipo de procesamiento de datos y consumibles básicos para su operación. En el año se realizaron 28 reuniones de agenda laboral con el GIC; la SUL contó con el apoyo de la Delegada de la OAG y los coordinadores de RH y RM.</t>
  </si>
  <si>
    <t xml:space="preserve">Se dio respuesta a la auditoria de Obras realizada por la Auditoría Interna en 2016, para este caso se recibieron 4 observaciones las cuales tienen como plazo de respuesta el 15 de junio de 2017. </t>
  </si>
  <si>
    <t>Se obtuvieron $12471594.23, de acuerdo a los siguientes rubros:
Trimestres 16-I
$7,220,314.23 por 7 Convenios patrocinados 
$2,089,640.00 de PRODEP (Apoyo a la Incorporación de Nuevos PTC: $2,003,640.00, Apoyo para Estudios de Posgrado de Alta Calidad: $46,000.00 y por Reconocimiento al Perfil Deseable y Apoyo: $40,000.00)
$888,000.00, de PRODEP, en el rubro de Fortalecimiento de Cuerpos Académicos en Formación
Trimestres 16P
$270,000.00, PRODEP, Redes para Comunidades Digitales para el Aprendizaje en Educación Superior (CODAES) y Redes para el Desarrollo y Evaluación de Competencias para Aprendizajes en Educación Superior (DESCAES)</t>
  </si>
  <si>
    <t>Porcentaje de PTC con estímulo a la docencia y a la investigación / 75% de los PTC con estímulo a la docencia e investigación
Número de PTC con estímulo a la docencia y a la investigación / Total de PTC</t>
  </si>
  <si>
    <t>Porcentaje de PTC con beca a la docencia / 90% de los PTC con beca a la docencia
Número de PTC con beca a la docencia / Total de PTC</t>
  </si>
  <si>
    <t>Porcentaje de los productos de investigación, creación e innovación que son implementados, inciden en políticas públicas o tienen un beneficio social comprobable / 50 % Porcentaje de los productos de investigación, creación e innovación que son implementados, inciden en políticas públicas o tienen un beneficio social comprobable
Número de productos de investigación, creación e innovación que son implementados, inciden en políticas públicas o tienen un beneficio social comprobable / Total de productos de investigación, creación e innovación</t>
  </si>
  <si>
    <t>Porcentaje de PTC que pertenece al SNI o al SNC / 38% de los PTC pertenece al SNI o al SNC
59% de PTC que pertenece al SNI o al SNC / 38% de los PTC pertenece al SNI o al SNC</t>
  </si>
  <si>
    <t>No se cuenta con información para desarrollar el indicador</t>
  </si>
  <si>
    <t>Número de patentes con potencial comercializable solicitadas / Años trascurridos al horizonte programado (2018)</t>
  </si>
  <si>
    <t>Porcentaje de PTC miembros de la máxima asociación académica de su área de conocimeinto o ha recibido una distinción equivalente / 10% de PTC miembros de la máxima asociación académica de su área de conocimiento o ha recibido una distinción equivalente (Meta 2018)
Número de PTC miembros de la máxima asociación académica de su área de conocimiento o ha recibido una distinción equivalente / Total de PTC</t>
  </si>
  <si>
    <t>2 Áreas de Investigación por departamento (Meta 2018)
2016: 0.55 Áreas de Investigación por departamento</t>
  </si>
  <si>
    <t>Porcentaje de las áreas de investigación que cumplen con los requisitos de un cuerpo académico consolidado / 20% de las áreas de investigación cumple los requisitos de un cuerpo académico consolidado (Meta 2018)
20% de las áreas de investigación que cumplen con los requisitos de un cuerpo académico consolidado / 20% de las áreas de investigación cumple los requisitos de un cuerpo académico consolidado (Meta 2018)</t>
  </si>
  <si>
    <t>2 laboratorios acreditados y un bioterio</t>
  </si>
  <si>
    <t xml:space="preserve">Porcentaje de las áreas de investigación que tienen al menos un proyecto de investigación, creación e innovación vinculado a los progrmas institucionales / Número de áreas de investigación </t>
  </si>
  <si>
    <t xml:space="preserve">Presupuesto anual disponible en investigación, creación e innovación dedicado a financiar programas unitarios / Presupuesto anual disponible en investigación, creación e innovación </t>
  </si>
  <si>
    <t>30 PTC, (número mínimo), por departamento (Meta 2018)</t>
  </si>
  <si>
    <t>13%
(4 PTC, (número mínimo), por departamento</t>
  </si>
  <si>
    <t xml:space="preserve">Promedio de horas a la semana dedicados a la investigación, creación e innovación por profesor de tiempo completo: 15. </t>
  </si>
  <si>
    <t>15 horas promedio a la semana dedicadas a la investigación, creación e innovación por PTC</t>
  </si>
  <si>
    <t xml:space="preserve">Porcentaje de los alumnos egresados de licenciatura que ha recibido crédito en productos de trabajo, tales como artículos, memorias, ponencias, posters, creación de obra: 10 % en 2018 y 20 % en 2024. </t>
  </si>
  <si>
    <t xml:space="preserve">Porcentaje de los egresados de licenciatura que recibe crédito en los productos de trabajo / 10% de los egresados de licenciatura recibe crédito en los productos del trabajo (Meta 2018)
Número de egresados de licenciatura que recibe crédito en los productos del trabajo / Total de egresados </t>
  </si>
  <si>
    <t>Porcentaje de la inversión en investigación, creación e innovación del presupuesto unitario destinado a plataformas de investigación creación e innovación / 30% de la inversión en investigación, creación e innovación del presupuesto unitario  destinado a plataformas de investigación 
Monto de la inversión en investigación, creación e innovación destinado a plataformas de investigación / Total del presupuesto unitario destinado a investigación, creación e innovación</t>
  </si>
  <si>
    <t>Porcentaje de laboratorios que cuentan con equipo suficiente y en buenas condiciones / 100% de los laboratorios con equipo suficiente y en buenas condiciones</t>
  </si>
  <si>
    <t>Número de laboratorios que cumplen con normas de seguridad y buenas prácticas de laboratorio / Total de laboratorios operando</t>
  </si>
  <si>
    <t>Porcentaje de PTC que participa en redes o sociedades académicas / 50% de los PTC participan en redes o sociedades académicas (Meta 2018)</t>
  </si>
  <si>
    <t xml:space="preserve">Porcentaje de los instrumentos normativos asociados a la investigación, creación e innovación revisdado y actualizado en los últimos 4 años / 100% de los instrumentos normativos asociados a la investigación, creación e innovación revisado y actualizado en los últimos 4 años 
</t>
  </si>
  <si>
    <t>0 % no existe comité de bioética</t>
  </si>
  <si>
    <t>0% no existe comité de bioética</t>
  </si>
  <si>
    <t>Porcentaje de los protocolos de investigación, creación e innovación apobados por un comité de bioética (en los casos que se requiere) / 100% de los protocolos de investigación, creación e innovación aprobados por un comité de bioética (en los casos que se requiere)</t>
  </si>
  <si>
    <t>Porcentaje de las observaciones de la defensoría de los derechos y bienestar de los animales que se atinede satisfactoriamente / 100% de las observaciones de la defensoría de los derechos y bienestar de los animales atendidas satisfactoriamente</t>
  </si>
  <si>
    <t>No se hay observaciones documentadas</t>
  </si>
  <si>
    <t xml:space="preserve">Porcentaje de los proyectos terminales de los alumnos que se publican en un repositorio digital de libre acceso / 100% de los proyectos terminales de los alumnos publicados en un repositorio digital de libre acceso </t>
  </si>
  <si>
    <t>0%, no se cuenta con respositorio digital de acceso abierto</t>
  </si>
  <si>
    <t>3 seminarios nacionales de arte al año</t>
  </si>
  <si>
    <t>1 seminario internacional de arte al año</t>
  </si>
  <si>
    <t>3 Convenios de colaboración con escuelas de arte a nivel nacional (Meta 2018)</t>
  </si>
  <si>
    <t>1 Convenio de colaboración con escuela de arte a nivel internacional (Meta 2018)</t>
  </si>
  <si>
    <t>Porcentaje de los productos de investigación, creación e innovación qdisponible en el acervo bibilográfico institucional / 100% de los productos de investigación, creación e innovación disponible en el acervo bibliográfico institucional</t>
  </si>
  <si>
    <t>El Departamentro de Arte y Humanidades de la División de Ciencias Sociales y Humanidades organizó:
- Converversatorio permanente del Departamento de Artes y Humanidades (septimebre 2016), Clínica y conferencia del Dr. Morten Sondergaard
- Conversatorio permanente del Departamento de Artes y Humanidades (octubre 2016), Conferencia magistral de las artistas Ale de la Puente y Robertina Sebjanic
- Seminario de  Investigación del Departamento de Artes y Humanidades</t>
  </si>
  <si>
    <t>Dentro de los seminarios organizados por parte del Departamento de Arte y Humanidades se considera la invitación de artistas internacionales</t>
  </si>
  <si>
    <t>Los laboratorios operan con el equipo mínimo necesario</t>
  </si>
  <si>
    <t xml:space="preserve">No hay información </t>
  </si>
  <si>
    <t>Porcentaje de los productos de investigación, creación e innovación que se realiza en colaboración con otras instituciones nacionales o internacionales / 15% de los productos de investigación, creación e innovación se realiza en colaboración con otras instituciones nacionales e internacionales (Meta 2018)</t>
  </si>
  <si>
    <t>CBI+CBS+CSH: Externo $9,728,072 / UAM $15,240,000      Externo / Total = 64%
CBI: Externo: $1,452,176 Externo / $4,380,000 UAM Externo / UAM= 33%
CBS: Externo $4,997,570 Externo / $5,100,000 Externo / UAM = 98%
CSH: Externo $3,278,325 Externo / $5,760,000 Externo / UAM= 57%</t>
  </si>
  <si>
    <t>Porcentaje del presupuesto aporbado en otros gastos de operación e inversión que proviene de financiamiento externo / 10% del presupuesto en otros gastos de operación e inversión proveniente de financiamiento externo (Meta 2018)
64% (2016) / 10% (Meta 2018)</t>
  </si>
  <si>
    <t>Porcentaje de los productos de investigación, creación e innovación que son interdisciplinarios / 30% de los productos de investigación, creación e innovación son interdisciplinarios</t>
  </si>
  <si>
    <t xml:space="preserve">Porcentaje de los profesores de tiempo completo que participa de redes o sociedades académicas o artísticas: 50 % en 2018 y 80 % en 2024. </t>
  </si>
  <si>
    <t>INDICADOR</t>
  </si>
  <si>
    <t>13 UEA (13 /77 UEA 2016= 17%) con apoyo en la plataforma SAKAI (Probabilidad y estadística. Formulación de proyectos, Investigación de operaciones, Introducción a la vida universitaria, Diseño y construcción de objetos de aprendizaje, Programación elemental, Desarrollo de aplicaciones web, Huracánes, Algebra lineal, Taller de matemáticas, Complejidad, Fundamentos económicos financieros, SAKAI)
En desarrollo: UEA Planificación Estratégica</t>
  </si>
  <si>
    <t>Se construyeron aulas virtuales para apoyo en la impartición de 19 UEA (19/ 77 UEA 2016= 25%) con recursos educativos en línea:
- UEA Trimestre 16I: Diseño y construcción de objetos de aprendizaje, Desarrollo de aplicaciones web y Huracánes
- UEA Trimestre 16P: Álgebra lineal, Diseño y construcción de objetos de aprendizaje, Programación elemental, Probabilidad y estadística, Introducción a la vida universitaria, Formulación de proyectos, Investigación de operaciones
- UEA Trimestre 16O: Ingeniería del entretenimiento, Planeación estratégica, Proyecto integrador, Diseño y construcción de objetos de aprendizaje, Taller de matemáticas, Transporte en tuberías, Probabilidad y estadística y Programación aplicada
En esta modalidad de impartición participaron 323 alumnos.
Adicionalmente, se encuentra listo el material para apyo de las UEA: Aplicaciones de IO, Complejidad y Fundamentos Económicos</t>
  </si>
  <si>
    <t>Porcentaje de las UEA con material disponible en plataforma virtual / 70%  de UEA con material disponible en plataforma virtual (Meta 2018)</t>
  </si>
  <si>
    <t>Porcentaje de las UEA que puede impartirse en modalidad virtual / 20% de las UEA impartidas en modalidad virtual Meta 2018)</t>
  </si>
  <si>
    <t xml:space="preserve">30 alumnos cupo estandar </t>
  </si>
  <si>
    <t>15 alumnos cupo estandar</t>
  </si>
  <si>
    <t>100%
El cupo estandar (UAM-L) es de 18 alumnos</t>
  </si>
  <si>
    <t>40 alumnos máximo en grupos de licenciatura</t>
  </si>
  <si>
    <t>57%, el cupo máximo fue de 69 alumnos en 2016</t>
  </si>
  <si>
    <t>9 horas-semana-trimestre frente a grupo no tutoriales en promedio por PTC</t>
  </si>
  <si>
    <t>Porcentaje de alumnos seleccionados que aprobó examen de adminsión en otra institución y optó por la UAM / 50% de los alumnos seleccionados aprobó examen de admisión en otra institución y optó por la UAM
Número de alumnos de nuevo ingreso que aprobó examen de ingreso en otra institución / Total de alumnos de nuevo ingreso</t>
  </si>
  <si>
    <t>Porcentaje de alumnos seleccionados para estudios de licenciatura que se inscribe / 60% de los alumnos seleccionados para estudios de licenciatura que se inscribe</t>
  </si>
  <si>
    <t>Porcentaje de los alumnos de nuevo ingreso en licenciatura a los que se les asignan tutores / 100% de los alumnos de nuevo ingreso con tutor asignado</t>
  </si>
  <si>
    <t>Porcentaje de alumnos con 75% de créditos de licenciatura que posee el nivel B1 del MCE en idioma inglés / 50% de los alumnos con 75% de créditos de licenciatura posee el nivel B1 del MCE en idioma inglés</t>
  </si>
  <si>
    <t>Porcentaje de los egresados de licenciatura que participó en actividades vinculadas a los proyectos de investigación, creación e innovación aprobados por los órganos colegiados correspondientes, o con los programas de preservación y difusión de la cultura / 70% de los egresados de licenciatura que participó en actividades relacionadas con los proyectos de investigación, creación e innovación aprobados por los órganos colegiados correspondientes, o en los programas de preservación y difusión de la cultura (Meta 2018)</t>
  </si>
  <si>
    <t>20 horas promedio de actualización pedagógica y didáctica al año por PTC</t>
  </si>
  <si>
    <t>No se ofrecieron este tipo de cursos</t>
  </si>
  <si>
    <t xml:space="preserve">6 actividades de este tipo en 2016
Coordinación de Extensión Universitaria:
- Taller de teatro, 216 horas, 39 participantes
- Orquesta de Cuerdas, 540 horas, 66 participantes
- Taller de Danza y Percusión Africana, 3 horas, 168 participantes
- Taller de Introducción a la Danza Contemporánea, 3 horas, 86 participantes
DCSH, Departamento de Artes Humanidades:
- Conservatorio con artistas digitales trabajando en el cruce de la ciencia: Ale de la Puente (México) y Robertina Sebjanic (Eslovenia)
- Conservatorio con artistas digitales trabajando en el cruce de la cienca: Experiencia y escritura a través de las comeptencias: (re) negociaciones interdisciplinares: Dr. Morten Sondergaard (Dinamarca)
</t>
  </si>
  <si>
    <t>No se cuenta con información para desarrollar el indicador, el primer egreso fue en 2015</t>
  </si>
  <si>
    <t>No se ofrece el nivel posgrado en la UAM-L</t>
  </si>
  <si>
    <t xml:space="preserve">Municipio de Lerma de Villada:
- Participación en la organización del Festival Martín Reolín Varejón
- Firma de Convenio de colaboración UAM-Lerma - Municpio de Lerma de Villada - Universidad Mexiquense del Bicentenario
- Participación de miembros de la UAM-Lerma en diferentes Conités Municpales
Vinculación con Asociaciones Civiles del Entorno:
- Colaboración con la Fundación Lentes al Instante
Municipo de Metepec:
- Participación en el Festival Kimera
Gobierno del Estado de México:
- Coorganización, con el COMECYT; de la Feria de Ciencias e Ingeniería del Estado de México 2016 y del Espacio Mexiquense de Ciencia y Tecnología 2016
- Secretría del Trabajo, asesoría por parte de académicos de la División de Ciencias Sociales y Humanidades
- Secretaría de Educación del Estado de México, Participación en el Comité de Becas de Permanencia
- Secretaría de Educación del Estado de México, Participación en los Comités de Becas Lapto y Proyecta 100 y 10 mil
- Secretaría de Educación del Estado de México, Participación en el Comité de Becas Adopta un Amigo
- Secretaría de Educación del Estado de México, Participación en el Comité del Programa Jóvenes Constructores de Paz
</t>
  </si>
  <si>
    <t>Procentaje de PTC que tiene el reconocimiento PRODEP / 85% de los PTC cuenta tiene el reconocimiento PRODEP</t>
  </si>
  <si>
    <t>Área mínima para PTC de 6 m2 con equipamiento necesario</t>
  </si>
  <si>
    <t xml:space="preserve">Porcentaje de la bibliografía detallada en los programas de estudio que es accesible a través de la biblioteca / 100% de la bibliografía detallada en los programas de estudio que es accesible a través de la biblioteca </t>
  </si>
  <si>
    <t>Pendiente realizar medición</t>
  </si>
  <si>
    <t>Porcentaje de alumnos que tiene acceso a equipo de procesamiento de datos y software actualizado para sus actividades académicas / 100% de alumnos que tiene acceso a equipo de procesamiento de datos y software actualizado para sus actividades académicas</t>
  </si>
  <si>
    <t>Porcentaje de aulas equipadas con proyector o tecnología audiovidual vigente / 100% de aulas equipadas con proyector o tecnología audiovisual vigente</t>
  </si>
  <si>
    <t>Porcentaje de PTC que cuenta con el grado de doctorado / 80% de PTC con grado de doctorado</t>
  </si>
  <si>
    <t>Porcentaje de PTC que cuenta con posgrado / 100% de los PTC cuenta con posgrado</t>
  </si>
  <si>
    <t xml:space="preserve">Ayudantes por profesor de tiempo completo: 0.08 en 2018 y en 2024 (Es el promedio institucional, con base en el analítico de plazas de la SHCP). </t>
  </si>
  <si>
    <t>Número de Ayudantes / Número de PTC</t>
  </si>
  <si>
    <t>2° Lugar en los rankings universitarios en el Valle de Toluca</t>
  </si>
  <si>
    <t>10 alumnos de licenciatura por PTC (Meta 2018)</t>
  </si>
  <si>
    <t>No se cuenta con planes de estudio de posgrado</t>
  </si>
  <si>
    <t>En 2016 se comenzó con la formulación de los instrumentos que permitirán la acreditación de los planes de estudio de licenciatura</t>
  </si>
  <si>
    <t>No se cuenta con programas de doctorado</t>
  </si>
  <si>
    <t>No se cuenta con programas de Maestria</t>
  </si>
  <si>
    <t>No se cuenta con programas de posgrado</t>
  </si>
  <si>
    <t>Porcentaje de necesidades docentes que cuenta con aulas y laboratorios suficientes / 100% de las necesidades docentes cuentan con aulas y laboratorios suficientes</t>
  </si>
  <si>
    <t>La eficiencia terminal es:
2011-2015: 55.1% UAM-L (CBI: 45.5%, CBS: 51.1%, CSH 68.1%)
2011-2016: 66.9% UAM-L (CBI: 59.1%, CBS: 66.7%, CSH: 74.5%)
2012-2016: 23.4% UAM-L (CBI 16.0%, CBS 27.3%, CSH 26.7%)</t>
  </si>
  <si>
    <t>2011-2015: 344%
2011-2016: 418%
2012-2016: 146%</t>
  </si>
  <si>
    <t>No se cumple el periodo para realizar el indicador</t>
  </si>
  <si>
    <t>Puntaje promedio de corte UAM-L 559.9</t>
  </si>
  <si>
    <t>Puntaje mínimo de corte UAM-L 479.9
RH 16P: 513.2
RH 16O: 479.9
BA 16P: 546.4
BA 16O: 550.4
PP 16P: 556.4
PP 16O: 594.7
ACD 16O: 650</t>
  </si>
  <si>
    <t>Puntaje promedio de corte 600 (Meta 2018)</t>
  </si>
  <si>
    <t>Puntaje mínimo de corte para cualquier licenciatura 550 (Meta 2018)</t>
  </si>
  <si>
    <t>Se realizó una comparación de la UAM-Lerma con 12 Instituciones Públicas de Educación Superior, localizadas en los municipios de Huixquilucan, Lerma, Metepec, Ocoyoacac, Tianguistenco, Toluca y Xalatlaco, lo que permite identificar el lugar que ocupa la UAM respecto a los siguientes indicadores:
% de PTC con estudios de posgrado, Lugar número 1
% de PTC con doctorado, Lugar número 1
% de PTC con perfil PROMEP, Lugar número 2
% de PTC inscritos al SNI, Lugar número 1</t>
  </si>
  <si>
    <t>No se identificaron rankings universitarios en el Valle de Toluca, sin embargo con base en la elaboración de indicadores comparativos de la UAM-L con instituciones del entorno, la Unidad ocupa el primer lugar en 3 de 4 indicadores</t>
  </si>
  <si>
    <t xml:space="preserve">Incorporar las necesidades de los programas unitarios de investigación, creación e innovación en la formulación del proyecto de presupuesto anual de ingresos y egresos. </t>
  </si>
  <si>
    <t>13%, 7 PTC con SNI II</t>
  </si>
  <si>
    <t>Porcentaje de PTC miembros del SNI que es reconocido con el Nivel II o superior / 15% de los PTC miembros del SNI es reconocido con el Nivel II o superior
Número de PTC con SNI Nivel II / Número de PTC miembros del SNI 
7 PTC SNI Nivel II / 32 PTC miembros del SNI = 22%
22% de PTC miembros del SNI que es reconocido con el Nivel II o superior / 15% de los PTC miembros del SNI es reconocido con el Nivel II o superior</t>
  </si>
  <si>
    <t>0% No existe repositorio digital</t>
  </si>
  <si>
    <t>UAML: 54 PTC, 26 con Perfil PRODEP, 48%
DCBI: 17 PTC, 7 con Perfil PRODEP, 41%
DCBS: 16 PTC, 10 con Perfil PRODEP, 62%
DCSH: 21 PTC, 9 con Perfil PRODEP, 43%</t>
  </si>
  <si>
    <t>UAML: 54 PTC, 26 con Perfil PRODEP, 48%
(41% CBI, 81% CBS, 43% CSH)</t>
  </si>
  <si>
    <t xml:space="preserve">UAM-L 50%, de 54 PTC 27 son miembros del SNI 
DCBI: 29% SNI
DCBS: 75% SNI
DCSH: 48% SNI
</t>
  </si>
  <si>
    <t xml:space="preserve">HFG trimestral promedio por Profesor DDC:
CBI: 9.95; CBS: 10.69; CSH: 6.87; UAML: 8.84
(DDC: Definitivos de Dedicación Completa)
</t>
  </si>
  <si>
    <t>Los equipos utilizados en los laboratorios, en su mayoría son de recien adquisición por el momento no requieren mantenimiento</t>
  </si>
  <si>
    <r>
      <t>Documento que lo plantea:
Instructivo de Laboratorios, Talleres de Docencia y de Investigación, Creación e Innovación de la Unidad Lerma 
Consejo Académico UAM-Lerma, Sesión 50, Acuerdo 50.3 del 17 de febrero de 2016
"</t>
    </r>
    <r>
      <rPr>
        <i/>
        <sz val="8"/>
        <color theme="1"/>
        <rFont val="Calibri"/>
        <family val="2"/>
        <scheme val="minor"/>
      </rPr>
      <t xml:space="preserve">Capítulo II
Artículo 6
El responsable académico de cada laboratorio o taller verificará que el mismo cuente con la siguiente documentación, debidamente actualizada:
I. Manual de laboratorio o talle, el cual deberá incluir al menos: los aspectos generales del uso y cuidado del espacio, equipos y materiales; las normas de protección personal, protección civil, protección al ambiente y bioética, en su caso, y los formatos de uso y préstamo que se consideren necesarios. </t>
    </r>
  </si>
  <si>
    <t>Conversatorio con artistas digitales trabjanado en el cruce de la ciencia:
- Edición 01, Experiencia y escritura a través de las competencias: (re) negociando prácticas interdisciplinares. Participantes: Dr. Mortem Sondergaard
- Edición 02, Artistas trabajando con ciencia: Ale de la Puente (México) y Robertina Sebjanic (Eslovenia)
- Seminario de Investigación del Departamento de Artes y Humanidades
Evento performático de video arte e improvisación sonora de alumnos y profesores DAH, en colaboración con la School of Art and Design, Texas State University en San Marcos, con la participación de diversos artistas visuales y sonoros</t>
  </si>
  <si>
    <t>Se habilitó el Laboratorio de Investigación, FAB-LAB para el trabajo del Departamento de Artes y Humanidades de la División de Ciencias Sociales y Humanidades, Departamento de Arte y Humanidades
Las actividades de representación o muestras se realizan utilizando la Salas de Usos Múltiples de la Unidad, así como infraestructura municipal: Zanbatha - Museo del Valle de la Luna y el Foro Cultural Tiempo y Espacio - Thaay</t>
  </si>
  <si>
    <t>Aprobación del Área de Investigación Inter Departamental "Sistemas de Información y Ciencias Computacionales". Consejo Académico UAM-L, Sesión 52, Acuerdo 52.3 del 15 de julio de 2016</t>
  </si>
  <si>
    <t xml:space="preserve">En 2016 las Comisiones Dictaminadoras evaluaron 160 productos derivados de las actividades de investigación realizadas en la Unidad Lerma, queda pendiente realizar el seguimiento sobre el porcentaje que representan aquellas que inciden en políticas públicas o tienen beneficio social. </t>
  </si>
  <si>
    <t>División de Ciencias Básicas y de la Salud:
Dr. Francisco Flores Pedroche
- Presidente de la Sociedad Mexicana de Ficología (SOMFICO)
División de Ciencias Sociales y Humanidades:
Dr. Pablo Castro Domingo:
- Miembro de la Académica Mexicana de Ciencias
- Premio Estatal de Ciencia y Tecnología, Estado de México
Dra. Claudia Mosqueda, Medalla CUM LAUDE, por la Universidad Autónoma de Madrid (Tesis de Doctorado)</t>
  </si>
  <si>
    <t>No se cuenta con programas de posgrado; sin embargo, se integraron las siguientes Comisiones:
- Comisión Interunitaria encargada de analizar y armonizar la propuesta de modificación del Doctorado en Ciencias Biológicas y de la Salud, en el que participan las Unidades Cuajimalpa, Iztapalapa, Lerma y Xochimilco, Consejo Académico
- Comisión que analizará, discutirá y elaborará la adecuación al Plan y Programas de Estudio del Doctorado en Ciencias Biológicas y de la Salud para la incorporación de la Unidad Lerma, Consejo Divisional de CBS</t>
  </si>
  <si>
    <t>Se cuenta con documento que lo plantea</t>
  </si>
  <si>
    <t>No hay una estrategia explícita</t>
  </si>
  <si>
    <t>No se ha incorporado; sin embargo, desde abril de 2016 se integró la comisión encargada de formular una propuesta para el Sistema de Gestión de Calidad de la Unidad Lerma. En septiembre de 2016 acordó el modelo conceptual y alcance del SGCL, el listado preliminar de procesos y formatos para formular procesos y procedimientos.</t>
  </si>
  <si>
    <t xml:space="preserve">Porcentaje de los procedimientos que está documentado y disponible en plataforma electrónica, incluyendo los que involucran a divisiones y departamentos, sometidos a autoevaluaciones y revisiones periódicas, conforme a normas reconocidas y encuestas de satisfacción por parte de los usuarios: 75 % en 2018 y 95 % en 2024. </t>
  </si>
  <si>
    <t>En 2016 inició sus trabajos la Comisión Encargada de Formular una Propuesta para el Sistema de Gestión de Calidad de la Unidad Lerma. Con apoyo del Campus Virtual se construyó un modelo de procesos para la Unidad Lerma, para lo cual se trabaja en el diseño del Sistema de Gestión de Calidad en el que se integrará la estructura de procesos (estratégicos, operativos y de apoyo), procedimientos y documentos. El Sistema de Gestión de Calidad tendrá una interfaz web. 
Se espera tener los primeros procesos y procedimientos validados en 2017, por el momento en la página de la Unidad se encuentra el Procedimiento de solicitud de servicios, el Formato de solicitud de servicios y los Requerimientos técnicos para la Sala de Usos Múltiples; así como los formatos asociados a la realización de prácticas de campo</t>
  </si>
  <si>
    <t>Porcentaje de procedimientos vigentes, revisados y actualizados incluidos en el SGC en el año / 75% de los procedimientos se encuentran vigentes, revisados y actualizados en el SCG (Meta 2018)</t>
  </si>
  <si>
    <t>100%
El Consejo Académico en su sesión 37 aprobó una lista de instructivos prioritarios y otros no prioritarios; los primeros ya fueron aprobados y se cuenta actualmente con 6 instructivos que básicamente cubren los servicios que se prestan actualmente. Los clasificados como no prioritarios se refieren a servicios en desarrollo, como estacionamientos, transporte, cafetería, clínicas y equipo y maquinaria. El de transporte fue cubierto en buena medida en el instructivo de prácticas de campo. Por lo anterior se considera que esta es una meta cumplida.
Instructivo para el servicio de préstamo de bicicletas en la Unidad Lerma
Consejo Académico, Sesión 26, Acuerdo 26.8 del 08 de septiembre de 2014
Instructivo de la Biblioteca de la Unidad Lerma
Consejo Académico, Sesión 38, Acuerdo 38.05 del 07 de abril de 2015
Instructivo de Infraestructura y Servicios Digitales de la Unidad Lerma
Consejo Académico, Sesión 43, Acuerdo 43.08 del 03 de julio de 2015
Instructivo de Prácticas de Campo de la Unidad Lerma
Consejo Académico, Sesión 48, Acuerdo 48.03 de 09 de diciembre de 2015
Instructivo de Laboratorios y Talleres de Docencia y de Investigación, Creación e Innovación de la Unidad Lerma
Consejo Académico, Sesión 50, Acuerdo 50.3 del 17 de febrero de 2016
Instructivo de Acceso y Permanencia y Seguridad en las Instalaciones de la Unidad Lerma
Consejo Académico, Sesión 51, Acuerdo 51.5 del 20 de mayo de 2016</t>
  </si>
  <si>
    <t>Número de servicios que aplican / Número de servicios que cuentan con instructivo aprobado por el CA
6 servicios que aplican / 6 servicios con instructivo aprobado por el CA = 100%
Porcentaje de servicios con instructivo aprobado por el CA / Porcentaje de servicios con instructivo aprobado por el CA (Meta 2018)
100% (2016) / 60% (2018)</t>
  </si>
  <si>
    <t xml:space="preserve">Número de solicitudes atendidas / Número de solicitudes atendidas a satisfacción del usuario
586 solicitudes atendidas / XX atendidas a satisfacción del usuario
</t>
  </si>
  <si>
    <t>Se atiende prácticamente el 100% de las solicitudes; sin embargo, aún cunado el formato de solicitud cuenta con un espacio destinado a la evaluación del servicio solo un número reducido de solicitudes has sido evaluadas, situación que dificulta el calculo del este indicador</t>
  </si>
  <si>
    <t xml:space="preserve">Número de proyectos en conjunto entre los departamentos y la administración de la Unidad, con participación de los alumnos (en temas tales como administración, cuidado del agua, cuidado del humedal, conservación de especies nativas y eficiencia energética): 20. </t>
  </si>
  <si>
    <t>Número de proyectos que cumplen la condición / Número de proyectos que cumplen la condición (Meta 2018)
0 (2016) / 20 (2018)</t>
  </si>
  <si>
    <t>En 2016 se han llevado a cabo numerosas reuniones con la Dirección de Obras con la participación del Rector, el Secretario y el Coordinador de I. y G.A. Como consecuencia de ello se han registrado avances importantes, entre ellos:
- Elaboración del anteproyecto del conjunto Aulas Ligeras Dos (antes Aulas Ligeras Norte) en consulta con las divisiones, departamentos y coordinaciones administrativas de la Unidad.
- Iniciación del proceso de adjudicación de la construcción del terraplén de AL2.
- Negociación con la empresa que construyó la obra negra de los edificios de Aulas y Cuerpos Bajos B para la finalización del contrato, la cual incluye acciones para garantizar la seguridad estructural (Minuta de la reunión del 12 de mayo de 2016). El Patronato solicitó en su acuerdo 286.20, del 20 de julio de 2016, la realización de una asesoría y revisiones técnicas de dicho conjunto, en seguimiento de lo cual la Junta Administrativa adjudicó de manera directa dicho trabajo al IIUNAM el 26 de julio de 2016. Sin embargo posteriormente el Director de Obras realizó una presentación al Patronato, como consecuencia de lo cual este desistió de su solicitud anterior, y la Junta Administrativa revocó la mencionada adjudicación.</t>
  </si>
  <si>
    <t>En el marco del Día Mundial del Medio Ambiente se realizaron las siguientes actividades:
1. Obtención de huella ecológica y cómo disminuirla
2. Identificación de aves y plantas localizadas al interior de la UAM Lerma
3. Conferencia "Modelos matemáticos para el estudio del medio ambiente"
4. Se participó en los trabajos del Consejo Municipal de Protección a la Biodiversidad y Desarrollo Sostenible de Lerma
Existe una campaña permanente sobre el ahorro en el consumo de energía eléctrica en la Unidad Lerma
Existe una campaña permanente sobre el ahorro en el consumo de agua en los servicios con que cuenta la Unidad Lerma
Se incrementó el parque de bicicletas a préstamo, de 20 a 40 unidades, para uso general de la comunidad universitaria. Esto con la intención de reducir el uso de vehículos automotores</t>
  </si>
  <si>
    <t>Biología Ambiental: 
Objetivo General: Formar profesionales con una sólida preparación en ciencias naturales y exactas, con un compromiso social, con una clara valoración y respeto por la diversidad biológica y cultural, y con la capacidad para integrar los conocimientos teóricos y prácticos de la Biología y la Ecología en el análisis y solución de problemas ambientales. 
UEA 5310005 Problemáticas de los socio-ecosistemas
UEA 5310008 Gestión hacia la sustentabilidad
Políticas Públicas:
Optativa interdivisional: Instituciones, conservación ambiental y gestión de los comunes
Recursos Hídricos:
Objetivo General: Formar ingenieros capacitados para el manejo sustentable de los recursos hídricos y atender su problemática.
UEA 5110008 Política y gestión integral del agua
UEA 5110005 Sistemas de tratamiento de agua
UEA 5110004 Transporte y calidad del agua</t>
  </si>
  <si>
    <t xml:space="preserve">Actualmente la basura se separa parcialmente pero no existe un programa específico
Se realizó la sustitución al 100% de luminarias exteriores de aditivos metálicos por luminarias con tecnología LED
Se puso en operación una trampa de grasa de 1,200 litros, la cual utiliza bacterias Mega-Bac, para la degradación de residuos de comida
Colocación de dos sistemas de aire acondicionado, los cuales utilizan gas refrigerante HFC ecológico mo99 que no daña la capa de ozono
</t>
  </si>
  <si>
    <t xml:space="preserve">Considerar en el Plan Maestro de la Unidad las necesidades de espacio y equipamiento de los órganos de la Unidad y de las instancias de apoyo. </t>
  </si>
  <si>
    <t>m2 de superficie construida / m2 de superficie construida (Meta 2018)
14,739 m2 (2016) / 35,000 m2 (2018)</t>
  </si>
  <si>
    <t>Contar con Plan Maestro que cumple la condición</t>
  </si>
  <si>
    <t>No se cumple</t>
  </si>
  <si>
    <t>m2 restaurados / m2 restaurados (Meta 2018)
0 m2 restaurados (2016) / 30,000 m2 restaurados 2018</t>
  </si>
  <si>
    <t>Número de edificios que cumplen criterios requeridos para certificación LEED o vigente / Número de edificios construidos 
0 edificios que cumplen con criterios requeridos para certificación LEED o vigente (2016) / Número de edificios construidos en el año evaluado
0 (2016) / 0 (2016)</t>
  </si>
  <si>
    <t>Porcentaje de aguas grises y negras que reciben tratamiento / porcentaje de aguas grises y negras que reciben tratamiento (Meta 2018)
95% (2016) / 70% (2018)</t>
  </si>
  <si>
    <t>Porcentaje de agua de lluvia de azotea reutilizado / Porcentaje de agua de lluvia de azotea reutilizado (Meta 2018)
0% / 70%</t>
  </si>
  <si>
    <t>Porcentaje de agua de lluvia de patios reabsorbida en el terreno / Porcentaje de agua de lluvia de patios reabsorbida en el terreno (Meta 2018)
80 % (2016) / 25% (2018</t>
  </si>
  <si>
    <t>Porcentaje de residuos sólidos separados sistemáticamente / Porcentaje de residuos sólidos separados sistemáticamente (Meta 2018)
40% (2016) / 35% (2018)</t>
  </si>
  <si>
    <t xml:space="preserve">Número de salas de Juntas  / Número de órganos colegiados + espacio para consejeros alumnos 
4 espacios destinados a esta actividad / 4 órganos colegiados + 1 espacio para consejeros alumnos </t>
  </si>
  <si>
    <t>Número de salas de juntas en Rectoría de Unidad / 1 sala de juntas en Rectoría de Unidad
2 salas de juntas en Rectoría de Unidad / 1 sala de juntas en Rectoría de Unidad
Número de salas de juntas para Divisiones Académicas / Numero de Divisiones Académicas
1 sala de juntas para Divisiones Académicas / 3 Divisiones Académicas</t>
  </si>
  <si>
    <t>Rectoría de Unidad: 200%
Divisiones Académicas: 33%</t>
  </si>
  <si>
    <t xml:space="preserve">Número de salas de juntas para Departamento / Número de Departamento
0 salas de juntas / 9 Departamentos </t>
  </si>
  <si>
    <t xml:space="preserve">Se cuenta con un espacio para estancia infantil temporal con ludoteca, con capacidad para 60 infantes. </t>
  </si>
  <si>
    <t xml:space="preserve">Capacidad (número de infantes) de estancia infantil temporal con ludoteca / Estancia infantil temporal con ludoteca, capacidad de 60 infantes 
Espacio con capacidad para 0 infantes / Espacio con capacidad para 60 infantes </t>
  </si>
  <si>
    <t xml:space="preserve">Los funcionarios, mandos medios y personal de apoyo administrativo hasta el nivel de jefe administrativo, cuentan con un área de trabajo útil de 6 a 35 m2, dependiendo del cargo, en oficina individual o compartida, software y equipo de cómputo actualizados, mobiliario, teléfono, conexión a red y acceso a periféricos. </t>
  </si>
  <si>
    <t>El área de oficina promedio por trabajador administrativo es de 5 m2.
En las Oficinas temporales se cuenta con  75 nodos, 49 Teléfonos, y 8 Access points; en la Sede definitiva se cuenta con 89 nodos, 15 teléfonos y  13 Access points.</t>
  </si>
  <si>
    <t>Área promedio por trabajador / Área mínima (6m2)
5 m2 de área promedio por trabajador (2016) / 6m2 de área mínima por trabajador</t>
  </si>
  <si>
    <t>El Programa Específico de Protección Civil de la Unidad Lerma se encuentra a cargo de la Coordinación de Recursos Materiales</t>
  </si>
  <si>
    <t>Porcentaje atendido de regulaciones en materia de protección civil / Porcentaje atendido de regulaciones en materia de protección civil (Meta 2018)
100% (2016) / 75 % (2018)
Porcentaje de regulaciones atendidas en materia de edificación / Porcentaje de regulaciones atendidas en materia de construcción (Meta 2018)
40 % (2016) / 75 % (2018)</t>
  </si>
  <si>
    <t>133% protección civil
53% edificación</t>
  </si>
  <si>
    <t>Contar con protocolos de protección civil efectivos y certificados</t>
  </si>
  <si>
    <t>Número de brigadistas / Matrícula activa 
15 brigadistas / 671 alumnos activos: 2.2%
(Porcentaje de brigadistas / matrícula activa (2016)) / Meta: 1%</t>
  </si>
  <si>
    <t xml:space="preserve">Horas de capacitación que recibieron los brigadistas de protección civil / Horas de capacitación recibidas por los brigadistas de protección civil (40 horas)
25 horas de capacitación (2016) / 40 horas de capacitación </t>
  </si>
  <si>
    <t>Número de delitos por miembros de la comunidad universitaria al año</t>
  </si>
  <si>
    <t>1 delito por casa 400 miembros de la comunidad universitaria</t>
  </si>
  <si>
    <t xml:space="preserve">Número de eventos al año en conjunto con dependencias municipales o estatales que cumplen la condición / 3 eventos al año en conjunto 
1 evento al año en conjunto con dependencias municipales o estatales que cumplen la condición / 3 eventos al año en conjunto </t>
  </si>
  <si>
    <t>En abril de 2016 se impartió el curso Análisis e Implementación de la Norma ISO 9001:2015, del que participaron 30 trabajadores de RUL y SUL. Otro curso, en  este caso sobre ambiente laboral, había sido realizado en 2015. En 2017 es probable que no se organice un curso similar por razones presupuestales.</t>
  </si>
  <si>
    <t>El proceso y seguimiento se vio afectado por la vacante en la Jefatura de la Sección de Adquisiciones y Almacén
Los procedimientos de la CSA tienen prioridad en el SGCL y se espera implementarlos en la primera mitad de 2017.</t>
  </si>
  <si>
    <t>Número de reuniones con el GIC / Número de reuniones con el GIC (Meta 2018)
28 reuniones con el GIC (2016) / 6 reuniones con el GIC (2018)</t>
  </si>
  <si>
    <t>Porcentaje de reclamaciones de demanda atenidas a satisfacción de la representación sindical / Porcentaje de reclamaciones de demanda atendidas a satisfacción de la representación sindical (Meta 2018)
50% (2016) / 80% 2018</t>
  </si>
  <si>
    <t>No se realizaron cursos para personal de base.
Se realizó un curso sobre la norma ISO 9001-2015 para personal de confianza de RUL y SUL y personal de la CSIC participó de cursos al exterior.
El estimado del indicador es de entre 2 y 3 horas de capacitación por trabajador administrativo.</t>
  </si>
  <si>
    <t>Horas de capacitación recibidas por trabajadores administrativos / Horas de capacitación recibidas por trabajadores administrativos (Meta 2018)
0 horas de capacitación recibida (2016) / 20 horas de capacitación recibida (2018)</t>
  </si>
  <si>
    <t>Porcentaje atendido  satisfactoriamente de quejas ingresadas en el sistema de atención a mensajes y reportes de delitos / Porcentaje atendido satisfactoriamente de quejas ingresadas en el sistema de atención a mensajes y reportes de delitos (90%)
0% (2016) / 90% (2018)</t>
  </si>
  <si>
    <t>En 2016 se implementó una aplicación para la solicitud de servicios por vía electrónica con el apoyo de la Coordinación de Campus Virtual (CCV).
A partir de su entrada en operación el 100 % de las solicitudes de servicio a la CRM, un estimado de 60 % de las de CIGA y 40 % de  la CSIC  se atienden por esa vía.</t>
  </si>
  <si>
    <t xml:space="preserve">Porcentaje de solicitudes de tramitadas de manera electrónica / Porcentaje de solicitudes tramitadas de manera electrónica (Meta 2018)
CRM 100% (2016) / 75% (2018)
CIGA 60% (2016) / 75% (2018)
CSIC 40% (2016) / 75% (2018)
</t>
  </si>
  <si>
    <t>CRM: 133%
CIGA: 80%
CSIC: 53%</t>
  </si>
  <si>
    <t>Tiempo máximo entre requisición y recepción de bienes de consumo - Tiempo máximo entre requisición y recepción de bienes de consumo: 10 días hábiles
33 días hábiles (2016) - 10 días hábiles
Tiempo máximo entre requisición y recepción de servicios - Tiempo máximo entre requisición y recepción de servicios: 10 días hábiles
5 días hábiles (2016) - 10 días hábiles</t>
  </si>
  <si>
    <t>Bienes de consumo: 23 días hábiles por arriba del máximo
Servicios: 5 días hábiles por debajo del máximo</t>
  </si>
  <si>
    <t>Tiempo máximo entre requisición y fincado de pedido de bienes de inversión - Tiempo máximo entre requisición y fincado de pedido de bienes de inversión (10 días hábiles)
10 días hábiles (2016) - 10 días hábiles</t>
  </si>
  <si>
    <t>Se ajusta al plazo máximo</t>
  </si>
  <si>
    <t xml:space="preserve">Porcentaje de pagos a proveedores realizado mediante transferencia bancaria / Porcentaje de pagos a proveedores realizado mediante transferencia bancaria (100%)
89% de pagos a proveedores mediante transferencia bancaria / 100% de pago a proveedores mediante transferencia bancaria </t>
  </si>
  <si>
    <t>Porcentaje de pagos a miembros de la comunidad universitaria realizados mediante transferencia bancaria, exceptuando nómina / Porcentaje de pagos a miembros de la comunidad universitaria realizados mediante transferencia bancaria, exceptuando nómina (80%)
0% de pagos, exceptuando nómina, a miembros de la comunidad universitaria realizados mediante transferencia bancaria (2016) / 80% de pagos, exceptuando nómina, a miembros de la comunidad universitaria realizados mediante transferencia bancaria</t>
  </si>
  <si>
    <t>6 eventos realizados por la Sección de Servicios Médicos y la Coordinación de Docencia:
Prevención de la diabetes (Glucotetrias)
Consultas de Atención psicológica (19 alumnos)
Jornada de Salud itinerante (ISSSTE)
Jornada de desparasitación 
2da Jornada de salud itinerante (ISSSTE)
Programa de Salud Visual</t>
  </si>
  <si>
    <t>Número de eventos realizados al año que cumplen la condición / 10 eventos realizados al año que cumplen la condición
6 eventos (2016) / 10 eventos</t>
  </si>
  <si>
    <t xml:space="preserve">Número de alumnos atendidos en orientación psicopedagógica / Matrícula activa
19 alumnos atendidos / 671 alumnos activos 
Porcentaje de alumnos respecto a la matricula activa, atendidos / 10% de alumnos atendidos respecto a la matrícula activa
3% alumnos respecto a la matrícula activa atendidos (2016) / 10% alumnos respecto a la matrícula activa atendidos </t>
  </si>
  <si>
    <t>Porcentaje de alumnos atendidos en EMYF respecto al numero total de nuevo ingreso /  100% de alumnos de nuevo ingreso atendidos en EMYF
37% (2016) / 100%</t>
  </si>
  <si>
    <t>Número de campañas anuales realizadas / 6 campañas anuales 
16 campañas (2016) / 6 campañas anuales</t>
  </si>
  <si>
    <t xml:space="preserve">Porcentaje, respecto a la matrícula activa, de menús que ofrece la cafetería / 30%, respecto a la matrícula activa, de menús ofrecidos por la cafetería 
33% (2016) / 30% </t>
  </si>
  <si>
    <t xml:space="preserve">Porcentaje, respecto a la matrícula activa, de menús que ofrece se ofrecen mediante convenio (en el entorno de la Unidad) / 10%, respecto a la matrícula activa, de menús ofrecidos mediante convenio (en el entorno de la Unidad)
0% (2016) / 10% </t>
  </si>
  <si>
    <t>% de capacidad de espacios equipados para calentar, conservar y consumir alimentos respecto de la planta académica y trabajadores administrativos / 50% de capacidad de espacios equipados para calentar, conservar y consumir alimentos respecto de la planta académica y trabajadores administrativos</t>
  </si>
  <si>
    <t>No se cuenta con datos para calcular el indicador</t>
  </si>
  <si>
    <t>Número de bebederos operando en la Unidad</t>
  </si>
  <si>
    <t>3 bebederos operando</t>
  </si>
  <si>
    <t xml:space="preserve">Se cuenta con un gimnasio y salas de ejercitación con un área combinada que incluye cancha de futbol rápido, cancha de fútbol asociación con pista de atletismo, cancha de usos múltiples de duela cubierta, cancha de squash y vestidores con regaderas: 4,000 m2 en 2018 y 10,000 m2 en 2024. </t>
  </si>
  <si>
    <t>Área destinada a actividades deportivas /  Área destinada a actividades deportivas (Meta 2018)
2,272 m2 (2016) / 4,000 m2 (2018)</t>
  </si>
  <si>
    <t xml:space="preserve">Convenio con el Municipio de Lerma para el uso de instalaciones deportivas (alberca y gimnasio)
Centro Deportivo Sport Lerma S.A de C.V.
</t>
  </si>
  <si>
    <t>Número de convenios con instituciones deportivas / 2 convenios con instituciones deportivas 
1 convenio (2016) / 2 convenios con instituciones deportivas</t>
  </si>
  <si>
    <t>Número de miembros de la comunidad universitaria participando en actividades deportivas al año / Miembros de la comunidad universitaria en el año</t>
  </si>
  <si>
    <t>No se cuenta con información que permita calcular el indicador</t>
  </si>
  <si>
    <t>5 competencias deportivas
Torneo de futbol: 3
Torneo convivencia UAM: 1
Rally: 1
Carrera Serial Atlético: 1 en la Unidad Lerma</t>
  </si>
  <si>
    <t>Número de competencias deportivas que se organizan en el año / 6 competencias deportivas anuales
5 competencias deportivas (2016) / 6 competencias deportivas anuales</t>
  </si>
  <si>
    <t>Número de equipos deportivos activos en el año / 6 equipos activos en la Unidad
6 equipos activos (2016) / 6 equipos activos en la Unidad</t>
  </si>
  <si>
    <t>A finales del año 2016 y de 2015 se ejerció el 98.9%, mientras que en el 2014 se ejerció el 91.9% del presupuesto. En 2016 se transfirió el equivalente al 39 % del presupuesto.</t>
  </si>
  <si>
    <t xml:space="preserve">Número de observaciones de la Auditoría Interna atendidas satisfactoriamente en el año / Número de observaciones de la Auditoría Interna recibidas en el año
</t>
  </si>
  <si>
    <t>No se cuenta con el dato para realizar la medición. Disponible despues de junio de 2017</t>
  </si>
  <si>
    <t>Porcentaje del presupuesto aprobado por el CA ejercido en el año / 95% del presupuesto aprobado por el CA ejercido en el año
99% del presupuesto aprobado por el CAejercido (2016) / 95% del presupuesto aprobado por el CA ejercido en el año</t>
  </si>
  <si>
    <t xml:space="preserve">Porcentaje de transferencia entre capítulos del gasto en relación al presupuesto total en el año - 30% máximo de transferencias entre capítulos del gasto en relación al presupuesto total
39% de transferencias entre capítulos del gasto en relación al presupuesto total (2016) - 30% máximo de transferencias entre capítulos del gasto en relación al presupuesto total
</t>
  </si>
  <si>
    <t>Número de desviaciones de los trámites administrativos respecto de la norma al año / Total de trámites administrativos realizados en el año</t>
  </si>
  <si>
    <t xml:space="preserve">Número de solicitudes de acceso a la información atendidas a satisfacción del usuario en al año / Número de solicitudes de acceso a la información recibidas en el año
2 solicitudes de acceso a la información atendidas a satisfacción del usuario (2016) / 2 solicitudes de acceso a la información recibidas (2016)
</t>
  </si>
  <si>
    <t xml:space="preserve">Porcentaje del presupuesto ejercido debidamente comprobado en el año / 100% del presupuesto ejercido es comprobado a fin de año
</t>
  </si>
  <si>
    <t>Se llevó a cabo la “Semana de Equidad de Género y No Discriminación” en el marco del Día Internacional de la Mujer 8 y 9 de marzo, donde se contó con la participación del DIF Municipal, la Defensoría de los Derechos Universitarios UAM, diversas ONG.
Esto como parte de los esfuerzos de la Unidad Lerma para impulsar, promover y participar en acciones para construir igualdad de género, así como la no discriminación.
Dentro del Campus Virtual se desarrollo la aplicación "Encuesta de igualdad laboral y no discriminación", instrumento que permitirá obtener información para determinar el clima laboral en torno a la igualdad laboral y la no discriminación. La aplicación permite acceso y consulta de la encuesta</t>
  </si>
  <si>
    <t>Código de comportamiento ético de la comunidad universitaria vigente</t>
  </si>
  <si>
    <t>Política vigente de no discriminación y equidad de género</t>
  </si>
  <si>
    <t>Mecanismo de denuncia transparente y objetivo, con procedimientos que permitan resolver las quejas dentro de la Unidad</t>
  </si>
  <si>
    <t>Modelo de Equidad de Género certificado por INMujeres o análogo</t>
  </si>
  <si>
    <t>Porcentaje de los egresados de licenciatura que participaron en movilidad nacional / 10% de egresados de licenciatura con participación en progrmas de movilidad nacional
Egresados entre 2015 y 2016 : 110
Participantes en programas de movilidad nacional entre 2015 y 2016: 15
14% de los egresados de licenciatura participaron en movilidad nacional (entre 2015 y 2016) / 10% de egresados de licenciatura con participación en progrmas de movilidad nacional</t>
  </si>
  <si>
    <t>Porcentaje de los egresados de licenciatura que participaron en movilidad internacional / 5% de egresados de licenciatura con participación en progrmas de movilidad internacional
Egresados entre 2015 y 2016 : 110
Participantes en programas de movilidad internacional entre 2015 y 2016: 16
15% de los egresados de licenciatura participaron en movilidad internacional (entre 2015 y 2016) / 5% de egresados de licenciatura con participación en progrmas de movilidad internacional</t>
  </si>
  <si>
    <t>0%, los egresados de licenciatura participaron en programas de movildiad internacional impartidos solo en español</t>
  </si>
  <si>
    <t>Porcentaje de egresados de licenciatura que participaron en programas de movilidad internacional en lengua diferente al español / 1% de egresados de licenciatura que participaron en programas de movilidad internacional en lengua diferente al español
Egresados 2015 y 2016: 110
Participanten en programas de movilidad internacional impartidos en lengua diferente al español: 0
0% de los egresados de licenciatura participaron en programas de movilidad internacional en lengua diferente al español</t>
  </si>
  <si>
    <t>Número de alumnos participantes en movilidad en licenciatura que la Unidad recibió al año / Número de alumnos de la Unidad que participaron en movilidad en licencitura en el año
2015: 
- Alumnos recibidos en movilidad nacional: 2
- Alumnos UAML en movilidad nacional 13
2016:
Alumnos recibidos en movilidad nacionl: 4
Alumnos UAML en movilidad nacional: 2</t>
  </si>
  <si>
    <t>2015: 15%
2016: 200%</t>
  </si>
  <si>
    <t xml:space="preserve">Número de planes de estudio de licenciatura que incluyen modalidades de movilidad / Número de planes de estudio en operación
0 planes de estudio de licenciatura que incluyen modalidades de movilidad / 4 planes de estudio en operación
</t>
  </si>
  <si>
    <t>Porcentaje de los egresados de posgrado que participaron en movilidad / 15% de egresados de posgrado con participación en programas de movilidad (Meta 2018)</t>
  </si>
  <si>
    <t>La Unidad cuenta solo con programas de licenciatura</t>
  </si>
  <si>
    <t>Porcentaje de PTC que goza de estancia de intermcabio nacional / 10% de PTCs goza de estancia de intercambio nacional (Meta 2018)
2% de PTC que goza de estancia de intermcabio nacional / 10% de PTCs goza de estancia de intercambio nacional (Meta 2018)</t>
  </si>
  <si>
    <t>Porcentaje de PTC que goza de estancia de intermcabio nacional / 5% de PTCs goza de estancia de intercambio nacional (Meta 2018)
4% de PTC que goza de estancia de intermcabio nacional / 5% de PTCs goza de estancia de intercambio nacional (Meta 2018)</t>
  </si>
  <si>
    <t>Número de profesores visitantes o invitados recibidoa anualmente / Número de PTC en movilidad
14 profesores visitantes recibidos / 3 PTC en movilidad</t>
  </si>
  <si>
    <t xml:space="preserve">Porcentaje de los proyectos de servicio social que se realiza al exterior de la Universidad / 75% de los proyectos de servicio social se realizan al exterior de la Universidad
68% de los proyectos de servicio social que se realiza al exterior de la Universidad / 75% de los proyectos de servicio social se realizan al exterior de la Universidad
</t>
  </si>
  <si>
    <t xml:space="preserve">Porcentaje de los proyectos de servicio social con participación de alumnos de al menos 2 divisiones / 50% de los proyectos de servicio social con participación de alumnos de al menos dos divisiones
7% de los proyectos de servicio social con participación de alumnos de al menos 2 divisiones / 50% de los proyectos de servicio social con participación de alumnos de al menos dos divisiones
</t>
  </si>
  <si>
    <t>Procedimiento de servicio social documentado, mapeado y apegado a normas reconocidas de calidad</t>
  </si>
  <si>
    <t>Número de programas y proyectos de servicio social vigentes / Número de programas y proyectos de servicio social aprobados por los órganos colegiados correspondientes, conforme a lineamientos actualizados
Número deprogramas y proyectos de servicio social vigentes / Número de programas y proyectos de servicio social aprobados por los órganos colegiados correspondientes, conforme a lineamientos actualizados
4 programas y 54 proyectos de servicio social vigentes / 4 programas y 54 proyectos de servicio social aprobados por los órganos colegiados correspondientes, conforme a lineamientos actualizados</t>
  </si>
  <si>
    <t>En materia de servicio social:
Número de proyectos de servicio social con información en el sistema de difusión de la Unidad / Número de proyectos de servicios social vigentes y aprobados por los órganos colegiados correspondientes
54 proyectos de servicio social con información en el sistema de difusión de la Unidad / 54 proyectos de servicios social vigentes y aprobados por los órganos colegiados correspondientes</t>
  </si>
  <si>
    <t>Contar con un padrón actualizado de egresados y realizar el segumiento de su trayectoria profesional por 5 años</t>
  </si>
  <si>
    <t>Porcentaje de egresados que interactúa con la Unidad de diversas formas una vez al año / 20% de los egresados interactúa con la Unidad una vez al año
Egresados 2015-2016: 110
Egresados interactuando con la Unidad 2015-2016: 103</t>
  </si>
  <si>
    <t>Padrón de empleadores potenciales de los egresados de la Unidad en el Valle de Toluca</t>
  </si>
  <si>
    <t>548 Empleadores en el Valle de Toluca:
415 MYPIME, entre 0 y 10 empleados
114 empresas medianas, entre 11 y 205 empleados
19 empresas grandes, más de 250 empleados</t>
  </si>
  <si>
    <t>Porcentaje de empleadores potenciales en el Valle de Toluca que solicitan al menos una vez al año recursos humanos a travpes de la bolsa de trabajo de la Unidad / 20% de los empleadores potenciales en el Valle de Toluca solicita al menos una vez al año recursos humanos a través de la bolsa de trabajo de la Unidad
Número de empleadores potenciales en el Valle de Toluca que solicitan al menos una vez al año recursos humanos a través de la bolsa de trabajo de la Unidad / Total de empleadores potenciales del Valle de Toluca
1 empleador potencial en el Valle de Toluca que solicitó en el año recursos humanos a través de la bolsa de trabajo de la Unidad / 548 de empleadores potenciales del Valle de Toluca = 0.18%</t>
  </si>
  <si>
    <t>Porcentaje de los egresados o alumnos de trimestres avanzados de licenciatura que obtienen empleo a través de la bolsa de trabajo / 25% de egresados o alumnos de trimestres avanzados de licenciatura obtienen empleo a través de la bolsa de trabajo
1.1% de los egresados o alumnos de trimestres avanzados de licenciatura que obtienen empleo a través de la bolsa de trabajo / 25% de egresados o alumnos de trimestres avanzados de licenciatura obtienen empleo a través de la bolsa de trabajo</t>
  </si>
  <si>
    <t xml:space="preserve">Porcentaje del presupuesto aprobado en Otros Gastos e Inversión que se obtiene mediante financiamiento externo de los proyectos de vinculación y servicio / 20% del presupuesto aprobado en Otros Gastos e Inversión se obtiene mediante financiamiento externo de los proyectos de vinculación y servicio
Recursos obtenidos por financiamiento externo: $12,471,594.23
Presupuesto de la Unidad: $39,928,586.00
Presupuesto obtenido mediante financiamiento externo: $12,471,594.23 / $39,928,856.00: 31%
31% del presupuesto aprobado en Otros Gastos e Inversión que se obtiene mediante financiamiento externo de los proyectos de vinculación y servicio (2016) / 20% del presupuesto aprobado en Otros Gastos e Inversión se obtiene mediante financiamiento externo </t>
  </si>
  <si>
    <t>Número de planes de estudio de licenciatura que incluyen  créditos obligatorios u optativos para prácticas profesionales / Número de planes de estudio de licenciatura en operación
0 planes de estudio de licenciatura que incluyen  créditos obligatorios u optativos para prácticas profesionales / 4 de planes de estudio de licenciatura en operación</t>
  </si>
  <si>
    <t xml:space="preserve">% de alumnos realizando prácticas profesionales que cuentan con beca o apoyo económico / 50% de alumnos realizando prácticas profesionales con beca o apoyo económico (Meta 2018)
0 alumnos realizando prácticas profesionales que cuentan con beca o apoyo económico / 10 alumnos realizando prácticas profesionales
0% de los alumnos que realizarón prácticas profesionales contarón con beca o apoyo ecnómico
Número de alumnos realizando prácticas profesionales que cuentan con beca o apoyo económico / Número de alumnos realizando prácticas profesionales
</t>
  </si>
  <si>
    <t>1 feria anual dirigida a alumnos de educación media superior</t>
  </si>
  <si>
    <t xml:space="preserve">Número de planes de estudio cuya información se mantiene actualizada en el sistema de difusión de la Unidad / Número de planes de estudio en operación
4 planes de estudio con información actualizada en el sistema de difusión de la Unidad / 4 planes de estudio en operación </t>
  </si>
  <si>
    <t>Número de visitas anuales a instituciones de educación media superior o a ferias de la región para promover los planes de estudio / 15 vistas anuales a instituciones de educación media superior o a ferias de la región para promover los planes de estudio (Meta 2018)
14 visitas anuales a instituciones de educación media superior o a ferias de la región para promover los planes de estudio / 15 vistas anuales a instituciones de educación media superior o a ferias de la región para promover los planes de estudio (Meta 2018)</t>
  </si>
  <si>
    <t>Número de participaciones al año en ferias fuera de la región para promover los planes de estudio / 1 participación en ferias fuera de la región para promover los planes de estudio</t>
  </si>
  <si>
    <t>Un egresado, identificado como caso de éxito, participando en el programa anual de recultamiento</t>
  </si>
  <si>
    <t>El primer egreso se dío en 2015</t>
  </si>
  <si>
    <t xml:space="preserve">Un alumno de educación media superior participa anualmente de actividades de iniciación temprana en la investigación, creación o innovación en cada departamento. </t>
  </si>
  <si>
    <t>Número de alumnos de educación media superior participando anualmente en actividades de iniciación temprana en la investigación, creación o innovación / Número de departamentos
0 alumnos de educación media superior participando anualmente en actividades de iniciación temprana en la investigación, creación o innovación / 9 de departamentos</t>
  </si>
  <si>
    <t>Un profesor destacado de la Universidad participando en el programa anual de reclutamiento</t>
  </si>
  <si>
    <t>Porcentaje de los resultados de investigación, creación e innovación difundidos en medios de comunicación local / 60% de los resultados de investigación, creación e innovación difundidos en medios de comunicación locales (Meta 2018)
Resultados de investigación, creación e innovación difundidos en medios locales / Total de resultados de investigación, creación e innovación producidos por la UAM-L
41 productos de investigación, creación e innovación cubiertos y enviados a medios locales / 160 Total de productos de investigación creación e innovación = 25%</t>
  </si>
  <si>
    <t>Porcentaje de los resultados de investigación, creación e innovación difundidos en medios de comunicación nacionales / 20% de los resultados de investigación, creación e innovación difundidos en medios de comunicación nacionales (Meta 2018)
Resultados de investigación, creación e innovación difundidos en medios locales / Total de resultados de investigación, creación e innovación producidos por la UAM-L
41 productos de investigación, creación e innovación cubiertos y enviados a medios nacionales / 160 Total de productos de investigación creación e innovación = 25%</t>
  </si>
  <si>
    <t>Porcentaje de PTC que participaron en actividades de divulgación del quehacer académico / 40% de los PTC participan en actividades de divulgación del quehacer académico (Meta 2018)
20% de PTC que participaron en actividades de divulgación del quehacer académico / 40% de los PTC participan en actividades de divulgación del quehacer académico (Meta 2018)</t>
  </si>
  <si>
    <t xml:space="preserve">Feria Bienal Cultural </t>
  </si>
  <si>
    <t>Feria de Ciencia y Tecnología</t>
  </si>
  <si>
    <t>Encuentro Anual Universidad - Comunidades</t>
  </si>
  <si>
    <t>Revista indexada semestral, en el sistema OJS
Se cuenta con revista operada en OJS, su publicación es semestral, en proceso de estar indexada</t>
  </si>
  <si>
    <t>Sistema de Difusión Académico y Cultural, en medios tradicionales y TIC</t>
  </si>
  <si>
    <t>Gaceta trimestral (impresa y/o electrónica)
NGU, Órgano Informativo de la Unidad Lerma, publicación trimestral</t>
  </si>
  <si>
    <t>Número de invitaciones anuales recibidas por parte de instituciones locales y del Estado de México para participar en asesorías, consultorías, jurados, comisiones dictaminadoras, conferencias magistrales y de divulgación, coordinación de eventos científicos, elaboración de normar y políticas públicas / 40 invitaciones anuales recibidas por parte de instituciones locales y del Estado de México para participar en asesorías, consultorías, jurados, comisiones dictaminadoras, conferencias magistrales y de divulgación, coordinación de eventos científicos, elaboración de normar y políticas públicas (Meta 2018)</t>
  </si>
  <si>
    <t>Pendiente implementar seguimiento para elaboración del indicador</t>
  </si>
  <si>
    <t>Complejo cultural con teatro para 350 personas
Sala de exposiciones con equipamiento multimedia
Librería
2 aulas de educación continua con capacidad para 25 personas cada una</t>
  </si>
  <si>
    <t>Porcentaje de la programación de UAM Radio que produce la Unidad / 15% de la programación de UAM Radio producida por la Unidad (Meta 2018)
0% de la programación de UAM Radio producida por la Unidad / 15% de la programación de UAM Radio producida por la Unidad (Meta 2018)</t>
  </si>
  <si>
    <t>Número de cursos de educación continua ofrecidos por la Unidad / 7 cursos de educación continua ofrecidos por la Unidad (Meta 2018)
0 cursos de educación continua ofrecidos por la Unidad / 7 cursos de educación continua ofrecidos por la Unidad (Meta 2018)</t>
  </si>
  <si>
    <t>Porcentaje de cursos ofrecidos que cuentan con certificación externa / 25% de los cursos ofrecidos con certificación externa (Meta 2018)
0% de cursos ofrecidos que cuentan con certificación externa / 25% de los cursos ofrecidos con certificación externa (Meta 2018)</t>
  </si>
  <si>
    <t xml:space="preserve">1 Diplomado anual ofrecido por las Divisiones en conjunto con la Sección de Educación Continua
</t>
  </si>
  <si>
    <t>Porcentaje de PTC invitados a participar en Comités Editoriales Externos / 10% de los PTC participando en Comités Editoriales Externos
Número de PTC invitados a participar en Comités Editoriales Externos / Total de PTC</t>
  </si>
  <si>
    <t>a. Número de Comités Editoriales / Número de Divisiones 
1 Comité Edtiorial (CSH) / 3 Divisiones Académicas
b. 1 Comité para publicaciones Periodicas (CSH)</t>
  </si>
  <si>
    <t>a. 33%
b. 100%</t>
  </si>
  <si>
    <t>Consejo Editorial Interdisciplinario</t>
  </si>
  <si>
    <t>Porcentaje de la producción editorial publicada en formato electrónico / 25% de la producción editorial publicada en formato electrónico (Meta 2018)
37.5 de la producción editorial publicada en formato electrónico / 25% de la producción editorial publicada en formato electrónico (Meta 2018)</t>
  </si>
  <si>
    <t xml:space="preserve">Porcentaje de productos coeditados con casas editoriales / 70% de los productos coeditados con casas editoriales 
75% de productos coeditados con casas editoriales / 70% de los productos coeditados con casas editoriales </t>
  </si>
  <si>
    <t>80% como máximo de coediciones en relación a la producción editorial total</t>
  </si>
  <si>
    <t xml:space="preserve">Porcentaje de la producción editorial comercializable de manera electrónica / 60% de la producción editorial comercializable de manera electrónica (Meta 2018)
37.5 de la producción editorial comercializable de manera electrónica / 60% de la producción editorial comercializable de manera electrónica 
</t>
  </si>
  <si>
    <t>1 Evento anual de reconocimiento a artistas nacionales destacados</t>
  </si>
  <si>
    <t>1 Exposición artística en formato digital (Meta 2018)</t>
  </si>
  <si>
    <t>3 Exposiciones artísticas anuales en museos de la región</t>
  </si>
  <si>
    <t>3 talleres de arte anuales en comunidades marginadas de la región</t>
  </si>
  <si>
    <t>1 Concurso anual de arte</t>
  </si>
  <si>
    <t>Museo Virtual</t>
  </si>
  <si>
    <t xml:space="preserve">División de Ciencias Sociales y Humanidades: 
- De este lado… Revista feminista de divulgación científica
- Revista Científica Guillermo de Ocham
- Revista I+T+C
- Convergencia, Revista de Ciencias Sociales
- Quivera, Revista de Estudios Urbanos, Regionales, Territoriales, Ambientales y Sociales
- XVIII Certamen Estatal de Investigación y Ensayo Político
- Being Guatemalan: Transformative Research on Positionality and the Nonprofit Sector
- </t>
  </si>
  <si>
    <t>Se presupuestó $1'425,010 para publicaciones</t>
  </si>
  <si>
    <t>Porcentaje de los programas de estudio que requieren de una lectura en idioma inglés / 75% de los programas de estudio requieren de una lectura en inglés (Meta 2018)</t>
  </si>
  <si>
    <t>El Departamento de Artes y Humanidades, de la División de Ciencias Sociales y Humanidades desarrolla proyectos conjuntos con:
- Laboratorio de Arte Alameda
- Centro Multimedia del CNA
- Centro Cultural Digital CCD
- Departamento de Arte y Empresa de la Universidad de Guanajuato
- Centro Universitario de Arte, Arquitectura y Diseño de la Universidad de Guadalajara
- Centro de Ciencias de la Complejidad C3</t>
  </si>
  <si>
    <t xml:space="preserve">En 2016 se  tienen 16 laboratorios en los que se cuenta con el equipamiento mínimo necesario.
CBI: 
1. Lab. Divisional de Análisis
2. Lab. Divisional de Hidráulica
3. Lab. Divisional de Sistemas Digitales
CBS: 
1. Lab. Biología de la Conservación
2. Biociencia y Biotecnología agroalimentaria
3. Fisiología Integrativa y de Sistemas
4. Lab. De Biología Ambiental
CSH:
1. Lab. de Anáisis Socioespacial
2. FAB-LAB (Laboratorio de Fabricación Aplicada a las Artes)
3. LES (Laboratorio de Experimentación Sonora)
4. LEEM (Laboratorio de Experimetnación y Exhibición Multimedia)
5. LEV (Laboratorio de Experimentación Visual)
6. LEAA (Laboratorio de Electrónica aplicada a las Artes)
7. LID (Laboratorio de Imagen Digital)
8. Lab. Aula Colaborativa
9. Laboratorio de Estudios en Medios y Cultura
</t>
  </si>
  <si>
    <t xml:space="preserve">En 2016 se  tienen 16 laboratorios en los que se cuenta con el equipamiento mínimo necesario.
CBI: 
1. Lab. Divisional de Análisis
2. Lab. Divisional de Hidráulica
3. Lab. Divisional de Sistemas Digitales
CBS: 
1. Lab. Biología de la Conservación
2. Biociencia y Biotecnología agroalimentaria
3. Fisiología Integrativa y de Sistemas
4. Lab. De Biología Ambiental
CSH:
1. Lab. de Anáisis Socioespacial
2. FAB-LAB (Laboratorio de Fabricación Aplicada a las Artes)
3. LES (Laboratorio de Experimentación Sonora)
4. LEEM (Laboratorio de Experimentación y Exhibición Multimedia)
5. LEV (Laboratorio de Experimentación Visual)
6. LEAA (Laboratorio de Electrónica aplicada a las Artes)
7. LID (Laboratorio de Imagen Digital)
8. Lab. Aula Colaborativa
9. Laboratorio de Estudios en Medios y Cultura
</t>
  </si>
  <si>
    <t xml:space="preserve">En 2016 la Unidad Lerma cuenta con 74 plazas académicas (23 CBI, 22 CBS, 29 CSH), 54 de ellas son de contratación definitiva (17 CBI, 16 CBS, 21 CSH)
De los 54 PDTC 19 son asociados (8 CBI, 3 CBS, 8 CSH), y 34 tituales (9 CBI, 13 CBS y 13 CSH)
Se emitieron 15 convocatorias para concurso de oposición (53% Titular y 47% Asociado), de las cuales quedaron desiertas 5 (4 Titular y 1 de Asociado), además de 4 en proceso de Asociado
Se cuenta con 11 profesores visitantes (3 CBI, 3 CBS y 5 CSH)
Además participaron con la UAM-L 7 PTC bajo el Acuerdo del Rector General 11/2015 (2 CBI y 5 CSH)
</t>
  </si>
  <si>
    <t>Los Comités Interinstitucionales para la Evaluación de la Educación Superior (CIEES) recomiendan que haya transcurrido un mínimo seis meses desde que la primera generación concluyó el 100% de los créditos del plan de estudios
Fuente: http://www.ciees.edu.mx/files/Preguntas_frecuentes_de_los_CIEES.pdf
En diciembre de 2016, dentro del Programa Divisional para el Mejoramiento Académico y Crecimiento de Licenciaturas", de la DCBI, se comenzó con el Estudio de Egresado de las tres licenciaturas iniciales, los resultados estarán disponibles en 2017
En septiembre de 2016 la DCBI inició la comunicación con los Comités Interinstitucionales para la Evaluación de la Educación superior (CIEES), con la finalidad de planificar acciones tendientes a la evaluación del Plan de Estudios de Ingeniería en Recursos Hídricos para el segundo semestre de 2017</t>
  </si>
  <si>
    <t xml:space="preserve">37%, 70 egresados de licenciatura realizaron servicio social en alguno de los proyectos de investigación aprobados por el Órgano Colegiado correspondiente
DBCI: 15
DCSH: 36 
DCBS: 19 </t>
  </si>
  <si>
    <r>
      <t xml:space="preserve">Documento que lo plantea:
Instructivo de Laboratorios, Talleres de Docencia y de Investigación, Creación e Innovación de la Unidad Lerma 
Consejo Académico UAM-Lerma, Sesión 50, Acuerdo 50.3 del 17 de febrero de 2016
</t>
    </r>
    <r>
      <rPr>
        <i/>
        <sz val="8"/>
        <color theme="1"/>
        <rFont val="Calibri"/>
        <family val="2"/>
        <scheme val="minor"/>
      </rPr>
      <t>Capitulo II Disposiciones comunes al uso de laboratorios, talleres y equipo de docencia y de ICI
Artículo 4
Los laboratorios y talleres deberán cumplir con la normativa vigente en materia de higiene y seguridad en el trabajo, protección civil, protección ambiental y bioética, para lo cual los responsables instituticonales contarán con el apoyo de la Secretaría de Unidad y sus instancias específicas. La Secretaría de Unidad será la encargada de integrar la información y docuemntación relativa al cumplimiento de esta normativa, así como de verificar que se cuente con el equipo, material, señalización y capacitación específicos "</t>
    </r>
  </si>
  <si>
    <t>Documento en el que se plantea:
Plan de Estudios de Ingeniería en recursos Hídricos, inclusión del Proyecto Terminal en tres UEA:
INTRODUCCIÓN AL TRABAJO DE INVESTIGACIÓN:
Al final de la UEA el alumno será capaz de Implementar los métodos, técnicas, procedimientos y modelos necesarios para llevar a cabo el Proyecto Terminal
PROYECTO DE INTEGRACIÓN I: 
Al final de la UEA el alumno será capaz de:
- Diseñar, analizar o proponer, de manera colaborativa e interdisciplinaria, opciones de solución a problemas complejos a través de un proyecto terminal.
- Identificar las modalidades que existen para realizar el proyecto terminal.
- Describir los elementos que constituyen una propuesta de proyecto terminal.
- Elaborar una propuesta de proyecto terminal, valorando la pertinencia técnica y económica de la misma.
- Elaborar presentaciones y reportes técnicos.
PROYECTO DE INTEGRACIÓN II: 
Al final de la UEA el alumno será capaz de:
(...) Elaborar por escrito y presentar oralmente una comunicación técnica, denominada "Proyecto Terminal", en la que se describa el desarrollo del proyecto realizado y se señalen los resultados.</t>
  </si>
  <si>
    <t>3 Eventos académicos a nivel internacional, al año
2 eventos organizados en 2016</t>
  </si>
  <si>
    <t>Se está trabajando en la organización e infraestructura para el Campus Virtual, en una siguiente etapa se realizará la vinculación con el Departamento de Artes y Humanidades</t>
  </si>
  <si>
    <t>54 Profesores Definitivos de Tiempo Completo
14 Profesores Visitantes
6 Profesores bajo Acuerdo 11/2015 del Rector General</t>
  </si>
  <si>
    <t>Programas aprobados por el Consejo Divisional:
- Educación, medio ambiente, tecnología y desarrollo organizacional (Scouts México)
- Peraj-adopta un amig@
Proyectos aprobados por el Consejo Divisional DCBI:
- Análisis de agua en México (DCBI.011.42.2016)
-Suministro de agua, alcantarillado y saneamiento a las comunidades del Estado de México (ODAPAS) (DCBI.012.50.2016)
- Conservación de los sistemas de aprovechamiento y distribución de agua potable y alcantarillado del Distrito Federal (SACMEX) ( (DCBI.13.52.2016)
Proyectos aprobados por el Consejo Divisional DCBS:
- Percepción sobre el bienestar animal: percepciones y actitudes de los ciudadanos mexicanos sobre el bienestar de los animales de zoológico, compañía, de experimentación y de granja (DCBS.013.05.16.4.1)
- Desarrollo sustentable (CFE) (DCBS.014.05.16.4.2)
- Ecología evolutiva, funcional y de la biodiversidad (IE-UNAM) (DCBS.015.05.16.4.3)
- Medio ambiente y recursos (UQROO) (DCBS.018.13.16.5)
- Conservación del jaguar y otros felinos en la Reserva de la Biósfera La Encrucijada y en el Sistema Estuarino Puerto Arista (DCBS.016.16.16.5)
Proyectos aprobados por el Consejo Divisional DCSH:
-Fundación Tláloc: Incidencia en política públicas desde la sociedad civil (DCSH.019.45.2016)
- H. Ayuntamiento Naucalpan : Administración Pública Municipal (DCSH.020.45.2016)
- H. Ayuntamiento Toluca: Administración Pública Municipal (DCSH.017.45.2016)
- H. Ayuntamiento Lerma: Administración Municipal (DCSH.018.45.2016)
- Servicios de Educación Básica para personas jóvenes y adultas. Instituto Nacional para la Educación de los Adultos (INEA) (DCSH.021.46.2016)
- Programas de Desarrollo Municipal (Ayuntamiento de Lerma) (DCSH.027.54.2016)
- Estudios territoriales y políticas públicas (Centro EURE SC) (DCSH.028.55.2016)
- Políticas estratégicas de atención a víctimas del delito en el Estado de México (CEAVEM) (DCSH.029.55.2016)
- Capacitación, enseñanza, promoción y difusión en materia de derechos humanos (CODHEM) (DCSH.030.55.2016)
- Ayuntamiento de Ocoyoacac, Estado de México 2016-2018 (DCSH.032.57.2016)</t>
  </si>
  <si>
    <t>Se cuenta con 4 Programas aprobados por el Consejo Académico
1. Apoyo a la Coordinación de Desarrollo Académico, Sesión 43, Acuerdo 437, 03 de julio de 2015
2. Educación Digital en Grande (SEGEM), Sesión 51, Acuerdo 51.4.1, 20 de mayo de 2016
3. Educación, medio ambiente, tecnología y desarrollo organizacional (Scouts México), Sesión 52, Acuerdo 52.5.1, 15 de julio de 2016
4. Peraj-adopta un amig@, Sesión 52, Acuerdo 52.6.1, 15 de julio de 2016</t>
  </si>
  <si>
    <t>La Coordinación del Campus Virtual y la de Extensión Universitaria se encargan de la comunicación interunidad y la difusión de información en tiempo real, esto por medio de la página electrónica de la Unidad y mediante el uso de redes sociales
La Coordinación de Servicios de Información se encarga del funcionamiento y mantenimiento del sistema de correo electrónico, medio utilizado para la difusión de información entre la comunidad universitaria</t>
  </si>
  <si>
    <t>Se establecieron 189 contratos:
- Arrendamiento: 20
- Adquisiciones: 4
- Servicios Profesionales: 48
- Servicios: 117
Se establecieron 7 Convenios patrocinados, que permitieron ingresar $7'515,914. 23
- CANTAB Tecnología S de R.L. de C.V., $780,000.00 (Desarrollo de sistama de entrenamiento virtual para disminución del índice de acoso escolar)
- Secretaria del Trabajo y Previsión Social, $1,146,551.72 (Evaluación en materia de diseño del Programa E003 Ejecución a nivel nacional de los programas y acciones de la política laboral)
- Consejo Mexiquense de Ciencia y Tecnología, $458,192.51 (Realización del Espacio Mexiquense de Ciencia y Tecnología 2016 y de la Feria de Ciencias e Ingneierías del Estado de México 2016)
- Consejo Mexiquense de Ciencia y Tecnología $44,840.00.00 (Primer Encuentro activo de jóvenes ficológos y III Reunión de la Sociedad Mexicana de Ficología)
- Consejo Mexiquense de Ciencia y Tecnología, $250,000.00 (Estancia de Invesitgación Científica y/o Tecnológica
- Consejo Nacional de Ciencia y Tecnología, $4,240,730.00 (OBETEEN - Neurocognitive impact og juvenile obesity: Experimental and clinical approaches)
- Consejo Nacional de Ciencia y Tecnología, $300,000.00 (Movilidad México - Alemania, El papel de los factores ambientales en la vulnerabilidad a desarrollar enfermedades neuropsiquiátricas; esquizofrenia)
Se establecieron 3 Convenios de Colaboración:
- Universidad Mexiquense del Bicentenario: en los campos de docencia, investigación y la preservación y difusión de la cultura, a fin de realizar conjuntamente actividades académicas, científicas y culturales en áreas de interés común
- Instituto Tecnológico de Toluca: realizar actividades conjuntas de investigación y coadyuvar a la formación de recursos humanos a nivel licenciatura y posgrado, así como promover la integración científica y tecnológica de ambas instituciones lo cual se realizará por medio del proyecto denominado “TRATAMIENTO BIOLÓGICO Y FISICOQUÍMICO DE EFLUENTES INDUSTRIALES”.
- Comisión Ejecutiva Estatal de Atención a Víctimas del Estado de México: formular los programas de trabajo para desarrollar actividades conjuntas en materia de atención a víctimas y ofendidos del delito, violencia de género y protección de los derechos humanos</t>
  </si>
  <si>
    <t>Las adecuaciones al Plan de estudios de la Ingeniería en Recursos Hídricos contemplan las prácticas profesionales</t>
  </si>
  <si>
    <t>Se realizaron 6 visitas a instituciones de educación media superior de la región, 3,277 participantes
Participación en 7 ferias para la difusión de la oferta educativa:
- Feria de Universidades y Preparatorias (CIECEM Toluca)
- Expo Feria Vocacional 2016 (DGTI)
- Feria de Universidades (IPEFH, Plantel Toluca)
- Feria de las Universidades (CECyTEM Jilotepec)
- 3ra Feria Profesiográfica 2016 (COBAEM Atlacomulco)
- Expo Orienta 2016 (Preparatoria Oficial Anexa 43)
4,382 asistentes
Coordinación y organización de una visita guiada "Un día como universitario", en la Unidad, 48 asistentes, CBT Otzolotepec</t>
  </si>
  <si>
    <t>En colaboración con el COMECyT se participó en la organización de:  
- Feria de Ciencias e Ingenierías del Estado de México 2016, 3,177 asistentes
- Espacio Mexiquense de Ciencia y Tecnología 2016, 45,120 asistentes
Se organizaron además los siguinetes eventos:
Exposición de Arte Digital, a cargo de aluymnos y profesores de la Licenciatura en Arte y Comunicación Digitales
Muestra de los Ganadores del IX Encuentro Hispanoamericano Voces vs el Silencio
Evento performático de video arte e improvisación sonora, a cargo de alumnos y profesores del Departamento de Arte y Humanidades, en colaboración con la School Arta an Design, Texas State University</t>
  </si>
  <si>
    <t>La Coordinación del campus Virtual se encarga del mantenimiento y actualización de la página electrónica de la Unidad.
La Coordinación de Extensión Universitaria tiene a sus cargo la cobertura de eventos (reporteros y fotógrafos).</t>
  </si>
  <si>
    <t>No se cuenta con programa de educación continua</t>
  </si>
  <si>
    <t xml:space="preserve"> La difusión y divulgación del conocimiento científico, humanístico y artístico se realiza a través de la Coordinación de Extensión Universitaria</t>
  </si>
  <si>
    <t>Número de eventos culturales anuales / 10 eventos culturales anuales (Meta 2018)
39 eventos culturales anuales / 10 eventos culturales anuales (Meta 2018)</t>
  </si>
  <si>
    <t>4to Festival Cultural Martín Reolín Varejón, Junto al Corazón
- Huraclown con Aziz Gual el clown, 400 asistentes
- Orquesta escuela Carlos Chávez, 236 asistentes
- Exposición Surrealismo Carrington en Lerma, 8,699 asistentes
- Concierto de rock: Nueva onda hippie psicodélica de Jarris Margalli, 258 asistentes
Festival Internacional de Arte y Cultural "Quimera" 2016:
- Orquesta de cuerdas de la UAM-Lerma, 256 asistentes
- Stop: todo es alta velocidad, 236 asistentes</t>
  </si>
  <si>
    <t xml:space="preserve">4 Presentaciones de Libro:
- Los Misterios de la pasión, 68 asistentes
- Pueblos mágicos: Discursos y Realidades, 23 asistentes
- Los otros dioses ocultos, 136 asistentes
- Complejidad y Sistemas Complejos, 77 asistentes
</t>
  </si>
  <si>
    <t>Exposición "Surrealismo Carrington en Lerma", en reconocimiento a una de las creadoras más destacadas del movimiento en México: Leonora Carrington. 8,699 visitantes
Publicación del libro "Ex-Libris", presentaciones del mismo y una exposición del trabajo de Francisco Quintanar.</t>
  </si>
  <si>
    <t>Al interior de la Unidad se organizó la Convocatoria para diseñar la portada del NGU, participaron 5 propuestas, 3 ganadores.</t>
  </si>
  <si>
    <t xml:space="preserve">Exposición Temporal:
- Surrealismo Carrington en Lerma", 8,699 asistentes
- Pintura y Escultura de Pablo Weisz Carrington, 9,497 asistentes
- 2do Foro Expo Foto "Los Nómadas", 932 asistentes
- Exposición de Arte Digital, Alumnos y Maestros de la Lic. En Arte y Comunicación Digitales, 472 asistentes
</t>
  </si>
  <si>
    <t xml:space="preserve">En los anteproyectos divisionales de presupuesto 2016 se contemplaron $550,000.00:
DCBI: $66,000.00 en colaboración para eventos y cuotas
DCBS: $419,000.00 en colaboración para eventos y cuotas
DCSH: $65,000.00 en colaboración para eventos y cuotas
</t>
  </si>
  <si>
    <t>Documento que lo plantea:
Políticas Operativas de la Unidad Lerma define los ejes transversales de la Unidad Lerma, los cuales orientan y definen sus proyectos, programas y planes de investigación, creación e innovación, docencia y preservación y difusión de la cultura,
Consejo Académico, Sesión 54, Acuerdo 54.4 del 07 de noviembre de 2016
División de Ciencias Biológicas y de la Salud:
En la Adecuación al Plan y los Programas de Estudio de la licenciatura en Biología Ambiental, así como la aprobación en Consejo Divisional y Consejo Académico de la Licenciatura en Psicología Biomédica se atiende el fortalecemiento a los ejes de inter, multi y trans disciplinariedad a través de las optativas interdivisionales y la UEA de Complejidad e Interdisciplina así como la interdisciplina y  creatividad en el Tronco de Integración. Se tienen UEA totalmente enfocadas a la Sustentabilidad y Responsabilidad Social, Ética, así como a la Diversidad tanto biológica como cultural: Educación Ambiental
División de Ciencias Sociales y Humanidades:
Se ceunta con una Comisión Académica trabajando en las propuestas de adecuaciones</t>
  </si>
  <si>
    <t>DCBI, documento que lo plantea:
Lineamientos sobre la operatividad de las licenciaturas de la División de Ciencias Básicas e Ingeniería:
Modalidades de Impartición del proceso enseñanza aprendizaje (Presencial, Virtual, TALASE)
Consejo Divisional, Sesión 49, Acuerdo 49.6, del 03 de junio de 2016
DCBI promueve la Red de Innovación Educativa y Apropiación Tecnológica (Red.Inedat.Lerma), entre cuyos objetivos se encuentra el desarrollo, implementación y mantenimineto de un repositorio de recursos digitales.
Integración de la Comisión encargada de elaborar una propuesta de Lineamientos para la especificación de los contenidos y requerimientos mínimos de las aulas virtuales en apoyo a las UEA de la DCBI (Consejo Divisional, Sesión 54, 31 de octubre de 0216)
DCBS: 
Para asegurar la infraestructura y apoyo requerido en 2016 se aplicó a la convocatoria emitida por el Rector General al “PROGRAMA PARA EL MEJORAMIENTO ACADÉMICO Y CRECIMIENTO DE LAS LICENCIATURAS, 2016-2017”.  Se obtuvo apoyo por la cantidad de $1’525,220.00, aplicables para la adquisición de equipo de cómputo y software que permitirán la habilitación del Laboratorio Académico ArcGIS  Desktop Advanced. 
DCSH: No se ha implementado
Coordinación del Campus Virtual:
Apoyo a cursos en diferentes niveles de virtualidad:
8 cursos presenciales apoyados en aula virtual (20% virtualidad)
8 cursos en modalidad b-learning, combinan sesiones presenciales y trabajo en línea (hasta 50% de virtualidad)
5 cursos en modalidad b-learning, con sesiones en línea y trabajo colaborativo (hasta 75% de virtualidad)</t>
  </si>
  <si>
    <t>Coordinación del Campus Virtual, 2 cursos:
- Introducción al diseño de espacios virtuales de aprendizaje con SAKAI, trimestre 16I, 21 horas, 9 participantes
- SAKAI. Diseño de espacios virtuales de aprendizaje con SAKAI, trimestre 16P, 30 horas, 15 participantes
En total recibieron capacitación 24 docentes
Además se desarrollo material de apoyo para los cursos:
- SAKAI: Plataforma para la construcción de aulas virtuales
- BPMN: Introducción a los procesos de negocios
- ADONIS: Mapa de procesos
Se crearon 192 cápsulas de conocimiento, 10 Objetos de aprendizaje que integran los recursos de un curso específico, con apoyo de 7 profesores investigadores
División de Ciencias Básicas e Ingeniería:
7 actividades en las que participaron alumnos, profesores y comunidad externa a la Universidad:
- Curso Robótica Móvil
- Curso Robótica LEGO
- Curso de introducción a los sistemas de información geográfica QGIS
- Humedales en el tratamiento de aguas residuales
- Normas básicas para la redacción de artículos técnico.científicos
- Simulación de redes de distribución de agua potable y calidad en EPANET
- Diseño y simulación de drenaje pluvial y alcantarillado sanitario con el uso del programa SWMM
División de Ciencias Básicas y de la Salud:
Pendiente de implementar
División de Ciencias Sociales y Humanidades:
- QGIS Básico, 14 horas, 6 profesores
- GPS Básico, 16 horas, 6 profesores
- Operación de equipo multirotor DJI, 8 horas, 6 profesores
- Planeación y Producción de Aerofotomosaicos Georreferidos, 21 horas, 6 profesores
- Fotogrametría y agricultura de precisión con Pix4D y sensor Sequoia, 21 horas, 6 profesores</t>
  </si>
  <si>
    <t>1 Profesor incorporados en la modalidad de Cátedra CONACYT
1 Profesor en Repatriación</t>
  </si>
  <si>
    <t>Coordinación del Campus Virtual, 2 cursos:
- Introducción al diseño de espacios virtuales de aprendizaje con SAKAI, trimestre 16I, 21 horas, 9 participantes
- SAKAI. Diseño de espacios virtuales de aprendizaje con SAKAI, trimestre 16P, 30 horas, 15 participantes
En total recibieron capacitación 24 docentes
Además se desarrollo material de apoyo para los cursos:
- SAKAI: Plataforma para la construcción de aulas virtuales
- BPMN: Introducción a los procesos de negocios
- ADONIS: Mapa de procesos
Se crearon 192 cápsulas de conocimiento, 10 Objetos de aprendizaje que integran los recursos de un curso específico, con apoyo de 7 profesores investigadores
División de Ciencias Básicas e Ingeniería:
7 actividades en las que participaron alumnos, profesores y comunidad externa a la Universidad:
- Curso Robótica Móvil
- Curso Robótica LEGO
- Curso de introducción a los sistemas de información geográfica QGIS
- Humedales en el tratamiento de aguas residuales
- Normas básicas para la redacción de artículos técnico.científicos
- Simulación de redes de distribución de agua potable y calidad en EPANET
- Diseño y simulación de drenaje pluvial y alcantarillado sanitario con el uso del programa SWMM
División de Ciencias Biológicas y de la Salud:
Pendiente de implementar
División de Ciencias Sociales y Humanidades:
- QGIS Básico, 14 horas, 6 profesores
- GPS Básico, 16 horas, 6 profesores
- Operación de equipo multirotor DJI, 8 horas, 6 profesores
- Planeación y Producción de Aerofotomosaicos Georreferidos, 21 horas, 6 profesores
- Fotogrametría y agricultura de precisión con Pix4D y sensor Sequoia, 21 horas, 6 profesores</t>
  </si>
  <si>
    <t>DCBS, la Comisión de Docencia trabajó en el documento que lo plantea: 
Lineamientos para Establecer la Integración, Funciones Y Operación del Comité De Estudios y Comités Tutorales respecto de los Proyectos Terminales de las Licenciaturas de la División de Ciencias Biológicas y de la Salud de la Unidad Lerma 
Exposición de motivos.
“De acuerdo con el marco establecido por las Políticas Generales y Operacionales de Docencia de la UAM, se determinó la necesidad de integrar el Comité de Estudios, como un grupo colegiado que coadyuve con el Director de la División, los jefes de departamento, el Coordinador Divisional de Docencia y el Coordinador de Estudios, en el desarrollo de las actividades docentes para procurar mayor continuidad y, consecuentemente, mejor calidad en el proceso de enseñanza-aprendizaje. Se respetó las competencias de los distintos órganos e instancias de la Universidad, resaltando la importancia de los Comités de Estudios como el espacio idóneo para el análisis, la evaluación y la formulación de recomendaciones sobre los planes y programas de estudio en sus aspectos integrales. Con base en las consideraciones anteriores, el Consejo Divisional emite los presentes lineamientos donde se establecen las funciones, modalidades de integración y operación de los comités de estudios y comités tutorales de licenciatura de la División de Ciencias Biológicas y de la Salud de la Unidad Lerma….. “.
Se espera su aprobación en 2017.</t>
  </si>
  <si>
    <t>Coordinación del Campu Virtual:
2 cursos:
- Introducción al diseño de espacios virtuales de aprendizaje con SAKAI, trimestre 16I, 21 horas, 9 participantes
- SAKAI. Diseño de espacios virtuales de aprendizaje con SAKAI, trimestre 16P, 30 horas, 15 participantes
En total recibieron capacitación 24 docentes
Además se desarrollo material de apoyo para los cursos:
- SAKAI: Plataforma para la construcción de aulas virtuales
- BPMN: Introducción a los procesos de negocios
- ADONIS: Mapa de procesos
Se crearon 192 cápsulas de conocimiento, 10 Objetos de aprendizaje que integran los recursos de un curso específico, con apoyo de 7 profesores investigadores</t>
  </si>
  <si>
    <t>DCBI: No hay información
DCBS: No hay información
DCSH: 90 horas en promedio</t>
  </si>
  <si>
    <t>No se solicitaron patentes</t>
  </si>
  <si>
    <t>División de Ciencias Básicas e Ingeniería:
El nuevo Tronco de Integración del plan de estudios de IRH, contempla , a partir de cuarto trimestre, la posibilidad para el alumno de participar y colaborar en los proyectos de investigación y vinculación desarrollados dentro y fuera de la UAM-L, la integración de saberes en el séptimo y décimo trimestres, así como la oferta de UEA optativas de carácter disciplinar enfocadas al desarrollo de habilidades específicas de la profesión.
El Programa de Mejoramiento del Desempeño Académico (PMDA), forma parte integral de las adecuaciones a la LIRH y lo hará también en los nuevos proyectos de licenciatura de la DCBI, atentendiendo la estructura curricular de los planes de estudio y las acciones sustantivas de la Universidad.
División de Ciencias Básicas y de la Salud:
En las adecuaciones al Plan y los Programas de Estudio de la licenciatura en Biología Ambiental se incluyeron las UEA Proyectos Terminal I y II, cuyo objetivo es que el alumno profunidice en alguna técnica particular asociada a la Biología Ambiental lo cual le permita penetrar en un sector más concreto del mercado laboral.
El Plan de Estudios conserva las UEA "Ejes Integradores", las cuales propician la dinámica de trabajo en equipo y la exposición oral, factores altamente valorados en el campo profesional de un Biologo Ambiental.
Adicionalmente, el desarrollo de habilidades profesionales se cuida en el diseño de los Planes y Programas de Estudio de la licenciatura en Psicología Biomédica. 
División de Ciencias Sociales y Humanidades
Dentro de los Planes de Estudio se ofrecen UEA obligatorias de carácter disciplinar relacionadas con el emprendimiento social y la administración de organizaciones</t>
  </si>
  <si>
    <t>Firma de 3 convenios, con instituciones públicas, para el desarrollo de prácticas profesionales y/o servicio social:
. Universidad Mexiquense del Bicentenario
. Instituto Tecnológico de Toluca
. Comisión Ejecutiva Estatal de Atención a Víctimas del Estado de México</t>
  </si>
  <si>
    <t xml:space="preserve">A través de la Coordinación de Extensión Universitaria se impartieron:
- Taller de Teatro, 216 horas, 39 participantes
- Orquesta de Cuerdas, 540 horas, 66 participantes
- Taller de Danza y Percusión Africana, 3 horas, 168 participantes
- Taller de Introducción a la Danza Contemporánea, 3 horas, 86 participantes
</t>
  </si>
  <si>
    <t>En 2016 se realizaron las gestiones para contar con 10 nuevas plazas académicas definitivas de tiempo completo
Incremento de 45 a 55 palza para PTC definitivo
Se firmaron 7 Convenios Patrocinados, los cuales generaron un ingreso por $7'515,914.23</t>
  </si>
  <si>
    <t>Visitas a preparatorias, para la difusión de oferta educativa de la UAM Lerma: 6 visitas, 3,227 asistentes
La Unidad realizó una campaña publicitaria en Google Adwords, alcanzando un total de 90,550 vistas, con una interacción de 1,981 personas
Visitas guiadas de alumnos de instituciones de educación media superior a la UAM Lerma: 3 visitas, 74 asistentes
Participación en ferias de difusión de oferta educativa: 7 ferias, 4,382 asistentes
Participación en ferias cientificas y tecnológicas: 2 ferias, 48,427 asistentes</t>
  </si>
  <si>
    <t>Los Comités Interinstitucionales para la Evaluación de la Educación Superior (CIEES) recomiendan que haya transcurrido un mínimo seis meses desde que la primera generación concluyó el 100% de los créditos del plan de estudios. Por ello, en diciembre de 2016 se comenzó el Primer Estudio de Egresados, insumo básico para iniciar los procesos de evaluación externa.</t>
  </si>
  <si>
    <t>Se instaló el software para la implementación de la plataforma SAKAI, para apoyo a cursos presenciales y modalidades alternativas (semipresenciales y en línea)
La plataforma SAKAI es gratuita, desarrollada con JAVA y cuenta con herramientas para el trabajo colaborativo. Esta alternativa fue seleccionada despues de evaluar otras alternativas como iTunes University y BrightSpace
La plataforma tiene 508 usuarios registrados, 91 espacios virtuales creados en SAKAI, permitió la impartición de 19 cursos apoyados en aula virtual</t>
  </si>
  <si>
    <t>Dentro de la página electrónica de la Unidad, en la sección de Vinculación se encuentra una lista actualizada de Proyectos de Servicio Social aprobados por los Consejos Divisionales, los cuales se encuentran relacionados con proyectos de investigación, creación e innovación. 
En cuanto a las actividades de presevación y difusión de la cultura, la página electrónica de la Unidad contiene una sección de Difusión, en la cual se encuentra tanto el Órgano Informtaivo de la Unidad como las convocatorias a las diferentes actividades culturales realizadas por la Coordinación de Extensión Universitaria.</t>
  </si>
  <si>
    <t>Sin información para desarrollar indicador</t>
  </si>
  <si>
    <t xml:space="preserve">Dirección o asesoría en tesis de posgrado:
DCBI: Sin información
DCBS: Sin información
DCSH:
- Departamento de Procesos Sociales, 4 tesis (2 Maestría y 2 Doctorado)
</t>
  </si>
  <si>
    <t xml:space="preserve">UAM-L, 160 Productos de Investigación evaluados por las Comisiones Dictaminadoras
División de Ciencias Básicas e Ingenierías (7 proyectos de investigación interdsciplinarios:
Caracterización de los Recursos Hídricos del Valle de Toluca.    
Efecto de la Alta Viscosidad del Petróleo en Flujos Petróleo-gas en Tuberías Inclinadas
Interacciones de la Migración de las Márgenes de ríos con el Comportamiento Hidráulico y el Transporte de Sedimentos      
Estudio de un Tratamiento secuencial Electroquímico-Biológico para Depurar un agua Residual Industria     
Aplicación de Metodología para el Diseño de Ontologías con Notación Gráfica  
Procesos Soportados por Internet 
División de Ciencias Biológicas y de la Salud ( 4 proyectos de investigación):
Ecología, manejo y conservación del bosque mesófilo de montaña en Puebla. 
Conservación de especies focales en el valle de Toluca. 
Caracterización de microbiota intestinal de y la socioecologia de monos araña (Ateles geoffroyi) en poblaciones en cautiverio y libertad en México)
Conectividad del paisaje efecto de la barreras artificiales y conservación de la vida silvestre",  "Genética de la conservación" y "Conservación de especies focales en el valle 
División de Ciencias Sociales y Humanidades:
3 libros interdisciplinarios: 
- Complejidad y sistemas complejos: un acercamiento multidimensional
- El maíz nativo en México: una aproximación crítica desde los estudios rurales
- Derechos y Políticas Públicas. Desafíos Políticos e Institucionales en México
- Pueblos Mágicos, Discursos y Realidades. Una mirada desde las políticas públicas y la gobernanza
</t>
  </si>
  <si>
    <t>Los perfiles académicos son elaborados tomando como base los programas de estudio en los que participaran.</t>
  </si>
  <si>
    <t>División de Ciencias Básicas e Ingeniería:
2do Simposio Anual de Recursos Hídricos (2 actividades):
Coloquio "Presentación del libro "Physical Biology of Proteins and Peptides: Theory, Experiment and Simulation
División de Ciencias Biológicas y de la Salud (3 actividades):
- 7th International Symposium on Probitics
- XI Simposio El Jaguar en el Siglo XXI: rumbo a la COP 13
- Foro Día Mundial del Medio Ambiente
- 7 conferencias con expertos en las que se abordaron las líneas de investigación de la División
División de Ciencias Sociales y Humanidades (5 actividades):
- Conferencia: Modelos de Ciudadanía en América Latina y elCaribe, Dr. Philil Oxhorn, McGill University
- Presentación del libro: Transparencia y Opacidad
- Coloquio de Investigación: Políticas Públicas en educación, ciencia y tecnología con perspectiva de género
- Seminario Mediaciones, Narrativas y Artefactos (MeNTe), Futuros Digitales: exploraciones socioculturales de las TIC (8 sesiones)
- Seminario DAH.01, Seminario Permanente de Investigación (SPI) del Departamento de Artes y Humanidades. Conservatorio Permanente del DAH, 2 ediciones en 2016.</t>
  </si>
  <si>
    <t>División de Ciencias Biológicas y de la Salud: 97%
División de Ciencias Sociales y Humanidades: 70%</t>
  </si>
  <si>
    <t>División de Ciencias Biológicas y de la Salud: 20%
División de Ciencias Sociales y Humanidades: 80%</t>
  </si>
  <si>
    <t>División de Ciencias Sociales y Humanidades:
- Lineamientos editoriales para la integración y funcionamiento del Consejo y comités editoriales de la División de Ciencias Sociales y Humanidades de la Universidad Autónoma Metropolitana Unidad Lerma, (Consejo Divisional, Sesión 26, Acuerdo 26.03)</t>
  </si>
  <si>
    <t xml:space="preserve">A través de la Coordinación de Desarrollo Académico se da seguimiento a las actividades tendientes a la transferencia de tecnología y procuración de recursos para la investigación e onnovación. </t>
  </si>
  <si>
    <t xml:space="preserve">Los procedimientos de convenios están a cargo de la Coordinación de Desarrollo Académico, mientras que los contratos de servicios a cargo de la Coordinación de Servicios Administrativos. A estos procedimientos se les da el seguimiento adecuado. </t>
  </si>
  <si>
    <t>La Coordinación de Desarrollo Académico fomenta y da seguimiento a las actividades de vinculación con los sectores público, privado y social, así como con otras instituciones de educación superior y de investigación; es también el enlace con los organismos externos de apoyo al personal académico.</t>
  </si>
  <si>
    <t>La Coordinación de Desarrollo Académico se encarga de la procuración de recursos de recursos para la investigación, creación e innovación.</t>
  </si>
  <si>
    <t>En 2016 las instituciones especializadas en Artes con las que se establecieron proyectos conjuntos fueron:
- Laboratorio Arte Alameda
- Centro Multimedia del CNA 
- Centro Cultural Digital CCD 
- Departamento de Arte y Empresa, Universidad de Guanajuato
- Departamento de Arte y Humanidades, Centro Universitario de Arte, Arquitectura y Diseño. Universidad de Guadalajara 
- Programa de Ciencia, Arte y Complejidad, Centro de Ciencias de la Complejidad C3</t>
  </si>
  <si>
    <t>En el formulación del Proyecto de Presupuesto Anual de Ingreso y Egresos 2016, dentro del Impulso al Plan de Desarrollo de la Unidad Lerma, se consideraron $550,000.00 para la Organización de Eventos Académicos</t>
  </si>
  <si>
    <t xml:space="preserve"> D09. Incorporar la enseñanza del inglés y otros idiomas a la formación de los alumnos.</t>
  </si>
  <si>
    <t xml:space="preserve"> D12. Consolidar una planta docente habilitada, actualizada profesional y pedagógicamente, y comprometida con la labor docente.</t>
  </si>
  <si>
    <t>V04. Mantener contacto y seguimiento con los egresados.</t>
  </si>
  <si>
    <t xml:space="preserve">A01. Ofrecer servicios efectivos, que promuevan la optimización del cumplimiento de las funciones académicas, el bienestar y la seguridad de la comunidad universitaria, basados en instructivos y procedimientos documentados (sistema de gestión de calidad) en una plataforma digital. </t>
  </si>
  <si>
    <t xml:space="preserve">A02. Operar proyectos en los que converjan las funciones académicas y las administrativas. </t>
  </si>
  <si>
    <t xml:space="preserve">A03. Contar con infraestructura sustentable, armónica con el entorno y actualizada, que satisfaga las necesidades de la comunidad universitaria. </t>
  </si>
  <si>
    <t xml:space="preserve">A04. Disponer de protocolos y programas de seguridad, protección civil y gestión ambiental eficaces, que cumplan con las normas y disposiciones de aplicación general, con el apoyo de recursos materiales suficientes y con el involucramiento de la comunidad universitaria. </t>
  </si>
  <si>
    <t xml:space="preserve">A05. Mantener relaciones fluidas con las autoridades municipales y estatales, así como con organizaciones de la sociedad civil, en beneficio de todas las partes. </t>
  </si>
  <si>
    <t xml:space="preserve">A06. Contar con una plantilla administrativa eficiente, capacitada y motivada, en un marco de relaciones justas y armoniosas con el personal sindicalizado y su representación. </t>
  </si>
  <si>
    <t xml:space="preserve">A07. Contribuir al desarrollo saludable de la comunidad universitaria, especialmente de los alumnos, a través de programas de apoyo a la prevención de enfermedades, salud sexual, prevención y orientación sobre adicciones, orientación educativa y psicopedagógica, actividades deportivas y nutrición. </t>
  </si>
  <si>
    <t xml:space="preserve">A08. Consolidar servicios administrativos que operen con oportunidad, transparencia y estricto apego a normas, rendición de cuentas y obligaciones financieras. </t>
  </si>
  <si>
    <t xml:space="preserve">A09. Mantener un ambiente académico y laboral sano, de no discriminación y tomando en cuenta una perspectiva de género entre los miembros de la comunidad universitaria. </t>
  </si>
  <si>
    <t>Horas-semana-trimestre frente a grupo no tutoriales (HFGNT) por Plaza Académica de Tiempo Completo (PATC) en 16-O:
·       UAML:  8.8  (671 AA y 79 PATC)
·       CBI:   10.14 (233.12 HFGNT y 23 PATC)
·       CBS:   9.92  (218.33 HFGNT y 22 PATC)
·       CSH:   7.18  (244.14 HFGNT y 34 PATC)</t>
  </si>
  <si>
    <t>97%, el promedio fue de 8.8 horas</t>
  </si>
  <si>
    <t>No se cuenta con la información para desarrollar el indicador</t>
  </si>
  <si>
    <t xml:space="preserve">La Coordinación de Vinculación se encarga del seguimiento a la bolsa de trabajo, convenios con el sector público, privado y social; así como el enlace y seguimiento de egresados.
La Coordinación de Docencia tiene a su cargo las actividades de orientación educativa y psicopedagógica
</t>
  </si>
  <si>
    <t>Reporte “Anexo del PDL: Requerimientos de Planta Académica”
- Solicitudes reiteradas al Rector General
- Se obtuvieron recursos de PRODEP por $3,467,640.00
- 7 Convenios Patrocinados, los cuales generaron un ingreso de $ 7'515,914.23.</t>
  </si>
  <si>
    <t>No existen</t>
  </si>
  <si>
    <t xml:space="preserve">HFG trimestral promedio por Profesor DDC:
CBI: 9.95; CBS: 10.69; CSH: 6.87; UAML: 8.8
(DDC: Definitivos de Dedicación Completa)
</t>
  </si>
  <si>
    <t>Se cuenta con 48 proyectos de investigación aprobados por los Consejos Divisionales, vigentes al 31 de diciembre de 2016:
- CBI: 7
- CBS: 15
- CSH: 26</t>
  </si>
  <si>
    <t>Se cuenta con 48 proyectos de investigación aprobados por los Consejos Divisionales, vigentes al 31 de diciembre de 2016:
- CBI: 7
- CBS: 15
- CSH: 26
La difusión entre los alumnos se realiza a través de la pagína electrónica de la Unida Lerma, dentro de la sección de Vinculación se encuentra una relación actualizada que contine los diversos proyectos de servicio social aprobados por los Consejos Divisionales, asociados a proyectos de investigación, creación e innovación a cargo de los docentes de la Unidad.</t>
  </si>
  <si>
    <t>Se atiende mediante la Coordinación de Desarrollo Académico</t>
  </si>
  <si>
    <t>((A) Porcentaje de los egresados que consigue empleo en su profesión o está realizando estudios de porsgrado dentro de los tres años siguientes a su egreso / 82% de los egresados consigue empleo en su profesión o está realizando estudios de posgrado dentro de los tres años a partir de su egreso (Meta 2018))*100
A= (Egresados con empleo en su profesión o inscrito en posgrado / Total de egresados)*100</t>
  </si>
  <si>
    <t>(A)Porcentaje de egresados reconocidos por su formación integral, habilidades, actitudes y valores / 30% de los egresados es reconocido por su formación integral, habilidades, actitudes y valores
A= Encuesta de percepción</t>
  </si>
  <si>
    <t>3 cursos de educación continua presenciales al año en temas artísticos
Conteo simple, con el informe de la oficina encargada de educación continua</t>
  </si>
  <si>
    <t>3 cursos en línea de educación continua al año en temas artísticos 
Conteo simple, con el informe de la oficina encargada de educación continua</t>
  </si>
  <si>
    <t>(A) Porcentaje de los alumnos que está inscrito en el nivel posgrado / 7% de los alumnos inscritos en el nivel posgrado
A= (Número de alumnos de posgrado en el año (n) / Total de la alumnos)*100</t>
  </si>
  <si>
    <t>(A) Eficiencia terminal en el año (n)/ 16% de Eficiencia terminal por cohorte generacional (Meta 2018)
A= (Número de alumnos de licenciatura con 100% de créditos de acuerdo con su cohorte generacional / Total de alumnos de la misma cohorte)*100</t>
  </si>
  <si>
    <t>((A) Eficiencia terminal media en posgrado por cohorte generacional en el año (n) / 35% de Eficiencia terminal por cohorte generacional (Meta 2018))*100
A= (Número de alumnos do posgrado con 100% de créditos de acuerdo con su cohorte generacional / Número total de alumnos de la misma cohorte)*100</t>
  </si>
  <si>
    <t>((A) Eficiencia terminal en licenciatura dentro del plazo marcado en el RES en el año (n) / 42% Eficiencia terminal media en el plazo reglamentario (Meta 2018))*100
A= (Número de alumnos que acreditaron el plan de estudios dentro del plazo máximo reglamentado / Total de alumnos cuyo ingreso se dio dentro del mismo plazo)*100</t>
  </si>
  <si>
    <t>(Matrícula activa al año (n) / 3200 alumnos (Meta 2018))*100</t>
  </si>
  <si>
    <t>(3 trimestres en exceso sobre el plazo normal para egresar de programas de licenciatura de tiempo completo (Meta 2018)/ (A) Número de trimestres adicionales a la duración normal establecida para la concusión de planes de estudio en el año (n))*100
A= Total de trimestres realmente cursados por los egresados en el año (n) / Total de egresados en el año (n) menos el número de trimestres establecidos en la duración normal prevista en cada plan de estudios</t>
  </si>
  <si>
    <t>(Número de licenciaturas en operación en el año (n) / 10 licenciaturas en operación (Meta 2018))*100</t>
  </si>
  <si>
    <t>(Número de Maestrías en operación en el año (n) / 10 Maestrías en operación (Meta 2018))*100</t>
  </si>
  <si>
    <t>(Número de Doctorados en operación en el año (n) / 4 Doctorado en operación)*100</t>
  </si>
  <si>
    <t>((A) % de planes de estudio de licenciatura acreditados por COPAES o equivalente / 80% de planes de estudio de licenciatura acreditados por COPAES o equivalente)*100
A= (Total de planes de estudio acreditados por COPAES y evaluados por CIEES Nivel I / Total de planes de estudio evaluables (licenciatura )*100</t>
  </si>
  <si>
    <t>((A)Porcentaje de los planes de estudio de posgrado registrados en el PNPC / 85% de los planes de estudio de posgrado registrados en el PNPC (Meta 2018))*100
A= (Total de planes de estudio registrados en el PNPC / total de planes de estudio de posgrado)*100</t>
  </si>
  <si>
    <t>((A)Porcentaje de planes de estudio de licenciatura actualizado dentro de los últimos cuatro años o tiene menos de cuatro años de haber iniciado su operación / 70% de los planes de estudio de licenciatura que se ha actualizado dentro de los últimos cuatro años o tiene menos de cuatro años de haber iniciado su operación (Meta 2018)*100
A= (Número de planes de estudio de licenciatura con adecuaciones, modificaciones y de nueva creación en los útlimos 4 años / Total de planes de estudio)*100</t>
  </si>
  <si>
    <t>80% de 5 licenciaturas:  2 de reciente creación y dos con adecuación
Planes de reciente creación:
- Licenciatura en Arte y Comunicación Digitales (2012)
Colegio Académico Sesión 344, Acuerdo  344.3 del 19 de abril de 2012
- Licenciatura Ingeniería en Computación y Telecomunicaciones (2016) 
Consejo Académico Sesión 404, Acuerdo 404.7 del 17 de noviembre de 2016
Planes con adecuación:
- Licenciatura en Ingeniería en Recursos Hídricos
Colegio Académico Sesión 387, Acuerdo 387.A del 17 de diciembre de 2015
- Licenciatura en Biología Ambiental
Colegio Académico, Sesión 405, Acuerdo 405.A del 05 de diciembre de 2016</t>
  </si>
  <si>
    <t>((A)% de planes de estudio de posgrado actualizado dentro de los últimos 4 años / 60% de los planes de estudio de posgrado actualizado dentro de los últimos 4 años (Meta 2018))*100
A= (Número de planes de estudio de posgrado con adecuaciones, modificaciones y de nueva creación en los últimos 4 años / Total de planes de estudio)*100</t>
  </si>
  <si>
    <t>(A) Porcentaje de instrumentos normativos asociados a docencia revisado y actualizado en los últimos 4 años / 100 %  de instrumentos normativos asociados a docencia revisado y actualizado en los últimos 4 años
A= (Número de instrumentos normativos asociados a docencia revisados y actualizados en los últimos 4 años / Total de instrumentos normativos asociados a docencia)*100</t>
  </si>
  <si>
    <t>(Número de departamentos académicos en el año (n) / 9 departamentos académicos )*100</t>
  </si>
  <si>
    <t>INFORME 2017</t>
  </si>
  <si>
    <t>Aún no se realiza la identificación de casos de éxito</t>
  </si>
  <si>
    <t>Mediante Acuerdo 01/2015, el Rector de la Unidad Lerma establece, el 1º de Junio de 2015, la estructura organizativa de la Rectoría y la Secretaría de la Unidad Lerma. En dicho acuerdo se establece la Coordinación de Docencia, que se encargará de bolsa de trabajo, enlace y seguimiento de egresados, formación para la inserción laboral de alumnos avanzados, orientación educativa, profesional y psicopedagógica.
Se establece una Oficina de Convenios, dentro de la estructura de la Coordinación de Desarrollo Académico</t>
  </si>
  <si>
    <t>Mediante Acuerdo 01/2017, el Rector de la Unidad Lerma establece, el 20 de febrero de 2015, la estructura administrativa de la Rectorìa y Secretarìa de la Unidad Lerma, este documento abroga el Acuerdo 01/2015 y establece:
- Coordinaciòn de Enlace Acadèmico tendrà entre sus funciones buscar vacantes laborales y promocionarlas entre el alumnado pròximo a egresar, las egresadas y los egresados; dar seguimiento a las egresadas y los egresados para registrar su inclusiòn y desempeño laboral; coordinar y dar seguimiento a las Evaluaciones Mèdica, Fìsica, Sicològica y Nutricional
-Coordinaciòn de Vinculaciòn: Promover y gestionar actividades de vinculaciòn acadèmica con los sectores educativo, pùblico, social, privado y de investigaciòn</t>
  </si>
  <si>
    <t>Para el año 2017 el Colegio Académico aprobó:
- Licenciatura en Psicología Biomédica (CBS)
Colegio Académico, Sesión 412, Acuerdo 421.8 del 24 de marzo de 2017
- Licenciatura en Educación y Tecnologías Digitales (CSH)
Colegio Académico, Sesión 419, Acuerdo 419.9 del 9 de junio de 2017
Se aprobó la modificación al plan y programas de estudio del Doctorado en Ciencias Biológicas y de la Salud, para incoporar a la Unidad Lerma es su administración, impartición y desarrollo
Colegio Académico, Sesión 412, Acuerdo 412.7 del 24 de marzo de 2017
En distinto grado de avance se encuentran 2 programas de licenciatura y dos de posgrado:
- Licenciatura en Ingeniería en Sistemas Mectrónicos e Industriales (CBI)
Envío de propuesta al Colegio Académico para su análisis y eventual aprobación
Consejo Académico UAM Lerma, Sesión 56, Acuerdo 57.6 del 3 de abril de 2016
Licenciatura en Ciencia y Tecnología de Alimentos
Envío de propuesta al Colegio Académico para su análisis y enventual autorización
Maestría y Doctorado en Ciencias e Ingeniería
Remisón de propuesta al Consejo Académico UAM Lerma para su dictaminación y armonización
Consejo Divisional CBI, Sesión 67, Acuerdo 67.7 del 19 de julio de 2017
Maestría y Doctorado en Ciencias Sociales
Evnío de propuesta al Colegio Académico para su análisis y eventual autorización
Consejo Divisional CSH, Sesión 60, Acuerdo 60.4 del 15 de juni de 2017</t>
  </si>
  <si>
    <t>66% de 6 licenciaturas: 2 de reciente creación y dos con adecuación
Planes de reciente creación:
- Licenciatura en Ingeniería en Computación y Telecomunicaciones (2016)
Colegio Académico, Sesión 404, Acuerdo 404.7 del 17 de novimebre de 2016
- Licenciatura en Psicología Biomédica (2017)
Colegio Académico, Sesión 412, Acuerdo 412.8 del 24 de marzo de 2017
- Licenciatura en Educación y Tecnologías Digitales (2017)
Colegio Académico, Sesión 419, Acuerdo 419.9 del 9 de junio de 2017
Entrará en operación en 2018
Planes con adecuación:
- Licenciatura en Ingeniería en Recursos Hídricos
Colegio Académico, Sesión 387, Acuerdo 387.A del 17 de diciembre de 2015
- Licenciatura en Biología Ambiental
Colegio Académico, Sesión 405, Acuerdo  405.a del 5 de diciembre de 2016
Planes sin adecuación
- Licenciatura en Políticas Públicas (2011)
- Licenciatura en Arte y Comunicación Digitales (2012)</t>
  </si>
  <si>
    <t>Se encuentran en proceso de aprobación 2 programas de licenciatura y dos de posgrado, en cuyas propuestas de atiende la estrategia</t>
  </si>
  <si>
    <t>No existen plazas de ayudantes</t>
  </si>
  <si>
    <t>El informe 2017 lo contempla</t>
  </si>
  <si>
    <t>Se cuenta con el Estudio de seguimiento de egresados primera y segunda generaciòn de la Unidad Lerma</t>
  </si>
  <si>
    <t>En la Sesión 57, Acuerdo 57.5.1 celebrada el 3 de abril de 2017, el Consejo Académico de la Unidad Lerma determino la aprobación de los Criterios para la Dictaminación y Armonización de las Porpuestas de Creación, Modificación y Adecuaciones de Planes y Programas de Estudio de Licenciatura de la Unidad Lerma</t>
  </si>
  <si>
    <t>84.5% de inscripción respecto al número de adminitidos
Admitidos 266
Inscritos Primer Ingreso 225</t>
  </si>
  <si>
    <t>ENLACE ACADÉMICO</t>
  </si>
  <si>
    <t>SISTEMAS ESCOLARES</t>
  </si>
  <si>
    <r>
      <t>En el Acuerdo 01/2017 del Rector de Unidad se establece como una de las funciones de la Coordinación de Enlace Académico "</t>
    </r>
    <r>
      <rPr>
        <i/>
        <sz val="8"/>
        <color theme="1"/>
        <rFont val="Calibri"/>
        <family val="2"/>
        <scheme val="minor"/>
      </rPr>
      <t>promover el aprendizaje de lenguas extranjeras</t>
    </r>
    <r>
      <rPr>
        <sz val="8"/>
        <color theme="1"/>
        <rFont val="Calibri"/>
        <family val="2"/>
        <scheme val="minor"/>
      </rPr>
      <t>"</t>
    </r>
  </si>
  <si>
    <t>DIVISIONES</t>
  </si>
  <si>
    <t>En el Acuerdo 01/2017 del Rector de Unidad se establecen las funciones de la Coordinación de Campus Virtual :
- Valorar las tendencias de las tecnologías emergentes relacionadas con los procesos educativos y administrativos, para su posible implementación;
- proponer alternativas que promuevan el desarrollo de sistemas informáticos de apoyo para la mejora continua de las actividades de la institución;
- coadyuvar con la creación de entornos colaborativos digitales que faciliten el trabajo colegiado entre pares
- apoyar a la docencia mediante el diseño de metodologías y estrategias tecno-pedagógicas en costexto de multimodalidad</t>
  </si>
  <si>
    <t xml:space="preserve">División de Ciencias Biológicas y de la Salud
Doctorado en Ciencias Biológicas y de la Salud:
Aprobación de la propuesta de los Consejos Académicos de las Unidades Cuajimalpa, Iztapalapa, Lerma y Xochimilco, consistente en la modificación al plan y los programas de estudio del Doctorado en Ciencias Biológicas y de la Salud, para incorporar a la Unidad Lerma en su administración, impartición y desarrollo. La modificación entrará en vigor en 2017-O. (Colegio Académico, Sesión 412, Acuerdo 412.7 del 24 de marzo de 2017).
En diferente grado de avance en los Órganos Colegiados se encuentran:
División de Ciencias Básicas e Ingeniería
Maestría y Doctorado en Ciencias e Ingeniería:
Aprobacón de la propuesta de justificación para la formulación del plan de estudios de la Maestría y Doctorado en Ciencias e Ingeniería, y de su remisión al Consejo Académico para su dicatminación y armonización (Consejo Divisional CBI, Sesión 67, Acuerdo 67.7 del 19 de julio de 2017)
División de Ciencias Sociales y Humanidades
Maestría y Doctorado en Ciencias Sociales:
Aprobación del dictamen presentado por la Comisión de planes y programas de estudio, con relación a la propuesta inicial de creación del plan de estudios de la Maestría y Doctorado en Ciencias Sociales, de la DCSH, y remisión de la propuesta al Colegio Académico para su análisis y eventual autorización (Consejo Académico UAM-L, Sesión 60, Acuerdo 60.4 del 15 de junio de 2017).
</t>
  </si>
  <si>
    <t>En el Acuerdo 01/2017 del Recetor de Unidad se establecen como funciones de la Coordinación de Vinculación:
- gestionar recursos económicos para las investigaciones desarrolladas en la Unidad (Conacyt, Prodep, entro otros).</t>
  </si>
  <si>
    <t>En el Presupuesto de la Unidad Lerma 2017 se destino el 2% de los recursos al Apoyo de Programas Untarios de Investigación, Creación e Innovación aprobados por el Consejo Acadpemico antes del 1 de marzo de 2017</t>
  </si>
  <si>
    <t>6 Licenciaturas en operación
DCBI:
·       Ingeniería en Recursos Hídricos (inició en 2011)
·       Ingeniería en Computacón y Telecomunicaciones (inició en 2017)
DCBS:
·       Licenciatura en Biología Ambiental (inició en 2011)
·       Licenciatura en Psicología Biomédica (inició en 2017)
DCSH:
·       Licenciatura en Políticas Públicas (inició en 2011)
·       Licenciatura en Arte y Comunicación Digitales (inició en 2013)
En 2017 el Colegio Académico aprobo la incorporación de la Unidad Lerma al Doctorado en Ciecnias Biológicas y del Salud
Adicionalmente, en 2018 entrará en operación la Licenciatura en Educación y Tecnologías Digitales, aprobada por el Colegio Académico 
Se encuentran en diferente grado de avance la aprobación de:
Licenciatura en Ciencia y Tecnología de Alimentos (DCBS)
Ingeniería en Sistemas Mecatrónicos e Industriales (DCBI)
Maestría y Doctorado en Ciencas e Ingeniería  (DCBI)
Maestía y Doctorado en Ciencias Sociales y Humanidades (DCBS)</t>
  </si>
  <si>
    <t>Primer lugar, a nivel licenciatura, en la categoría de Manejo y Análisis Ambiental en la Feria de Ciencias e Ingenierías del Estado de México 2016, con el proyecto "Proceso de Aplicación de Electrodos de Diamanate Dopados con Boro para el Tratamiento de Fenol de Aguas Residuales". Alumno: Damarys San Juan Pablo, del 8° trimestre de la Licenciatura en Ingeniería en Recursos Hídricos, acompañda por la Dra. Saraí Velázquez Peña, del Departamento de Recursos de la Tierra, División de CBI.
Tercer lugar en el Consurso Hackathón 2016 "Línea de Alimentos", con la participación de alumnos de diferentes licenciaturas y con el Departamento de Sistemas de Información y Comunicación. Dentro del evento tecnológico Campus Party
División de Ciencias Básicas e Ingeniería:
Sin información 
División de Ciencias Biológicas y de la Salud:
3 alumnos participaron y obtuvieron reconocimiento en productos del trabajo
División de Ciencias Sociales Y Humanidades:
4 alumnos con participación y reconocimiento en productos del trabajo</t>
  </si>
  <si>
    <t>En el Prespuesto de la Unidad Lerma 2017, dentro del Impulso al Plan de Desarrollo de la Unidad Lerma, se consideraron $630,000.00 para la Organización de Eventos Académicos</t>
  </si>
  <si>
    <t>A través de la "Convocatoria 2016 para Desarrollar Repositorios Institucionales de Acceso Abierto a la Inofmración Científica, Tecnológica y de Innovación" del Conacyt se obtuvieron recursos para comenzar la implementación del Respositorio Institucional de la UAM Lerma, el cual entrará en operación en 2018</t>
  </si>
  <si>
    <t>100% :
CA-UAML Criterios para la Organización de la Investigación en la Unidad Lerma (CA UAM-L 38.06, 2015)
CD-CSH Lineamientos particulares para la creación, modificación o supresión de áreas de investigación de la División de Ciencias Sociales y Humanidades (CD-CSH 43.07, 2015)
CD-CBI Lineamientos particulares para la presentación, aprobación, evaluación, y supresión de los Proyectos de Investigación de la División de Ciencias Básicas e Ingeniería (CD-CBI 26.02 2015)
CD-CBI Lineamientos particulares para la creación, modificación, evaluación y supresión de las Áreas de Investigación de la División (CD-CBI 26.04, 2015)
CD-CBS Lineamientos para registro, presentación, renovación, terminación y baja de Proyectos de Investigación, a realizarse en la División de Ciencias Biológicas y de la Salud (Modificación CD-CBS 03.15.04, 2015)
CD-CSH Lineamientos para la Presentación y Aprobación de Proyectos de Investigación a realizarse en los Departamentos de la División de Ciencias Sociales y Humanidades, Unidad Lerma (Aprobación CD-CSH 12.03, 2013)</t>
  </si>
  <si>
    <t>Revista electrónica "An@lítica On Line", operada bajo el sistema Open Journal System (OJS), publicación semestral, en proceso de gestión de registro del ISSN y otros índices</t>
  </si>
  <si>
    <r>
      <t>Revista electrónica "</t>
    </r>
    <r>
      <rPr>
        <i/>
        <sz val="8"/>
        <color theme="1"/>
        <rFont val="Calibri"/>
        <family val="2"/>
        <scheme val="minor"/>
      </rPr>
      <t>An@lítica On Line</t>
    </r>
    <r>
      <rPr>
        <sz val="8"/>
        <color theme="1"/>
        <rFont val="Calibri"/>
        <family val="2"/>
        <scheme val="minor"/>
      </rPr>
      <t>", operada bajo el sistema Open Journal System (OJS), publicación semestral, en proceso de gestión de registro del ISSN y otros índices</t>
    </r>
  </si>
  <si>
    <t>No se ha realizado medición</t>
  </si>
  <si>
    <t>Se cuenta con un Auditorio (Sala de Usos Múltiples) con capacidad para 100 usuarios</t>
  </si>
  <si>
    <t xml:space="preserve">No se impartieron cursos de educación continua </t>
  </si>
  <si>
    <t>En la Sesión 60 del Consejo Académico de la Unidad Lerma, Acuerdo 60.9 del 15 de junio, se ratificaron los miembros propuestos por el Rector de Unidad para integrar el Consejo Editorial de la Unidad Lerma para el periodo 2017-2019.</t>
  </si>
  <si>
    <t>Aunque no se ha implementado un instrumento que permita captar el dato, un proxy que puede ser utilizado es que, de acuerdo con el Estudio de seguimiento de egresados primera y segunda generación, en promedio 76.6% de los egresados se encuentra totalmente satisfecho con su desempeño profesional. 
89.2% coincidio en una total satisfacción hacia la posibilidad de responder a problemas de trabajo en su desempeño profesional</t>
  </si>
  <si>
    <t>BIENESTAR UNIVERSITARIO Y GÉNERO</t>
  </si>
  <si>
    <t xml:space="preserve">
Alumnos Activos en 2017: 861
</t>
  </si>
  <si>
    <t>100%, el Doctorado en Ciencias Biológicas y de la Salud forma parte del PNPC</t>
  </si>
  <si>
    <t>Dichos instrumentos fueron creados a partir de 2013</t>
  </si>
  <si>
    <t xml:space="preserve">100% los 22 instrumentos asociados a la Docencias fueron creados a partir de 2013, en 2017 se adicionan:
Consejo Académico UAM-L
Criterios para la dictmainación y armonización de las propuestas de creación, modificación y adeacuaciones de planes y programas de estudio de las licenciaturas de la Unidad Lerma, Sesión 57, Acuerdo 57.5.1 del 3 de abril de 2017
Consejo Divisional DCBI
Lineamientos para la solicitud de cambio de carrera, División o Unidad de la División de Ciencias Básicas e Ingeniería, Sesión 61, Acuerdo 61.5 del 31 de marzo de 2017
Lineamientos para las especificación de los contenidos y requerimientos mínimos de las Aulas Virtuales en apoyo a las UEA de la División de Ciencias Básicas e Ingeniería, Sesión61, Acuerdo 61.4 del 31 de marzo de 2017
Lineamientos para la formulación, presentación y evaluación de los Proyectos de Integración de licenciatura de la División de Ciencias Básicas e Ingeniería, Sesión 61, Acuerdo 61.3 del 31 de marzo de 2017
Criterios para el cáluclo del índice de desempeño para la asignación de grupos a alumnos de licenciatura de la División de Ciencias Básicas e Ingeniería, Sesión 71, Acuerdo 71.3 del 13 de noviembre de 2017
Lineamientos para la operación del Programa de Tutorías Académicas de la División de Ciencias Básicas e Ingeniería, Sesión 69, Acuerdo 69.10 del 25 de octubre de 2017
Lineamientos sobre la operatividad de las licenciaturas de la División de Ciencias Básicas e Ingeniería, Sesión 69, Acuerdo 69.11 del 25 de octubre de 2017
Consejo Divisional DCBS
Criterios para la presentación y entrega de la distribución de coeficientes de participación y horas frente a grupo del personal académico en la Licenciatura de Biología Ambiental de la División de Ciencias Biológicas y de la Salud, Unidad Lerma 2017, Sesión 01.17, Acuerdo 01.17.4 del 15 de febrero de 2017
Lineamientos para establecer la integración, funciones y operación del Comité de Estudios y los Comités Tutorales de los Proyectos Terminales de las licenciaturas de la División de Ciencias Biológicas y de la Salud, Sesión 12.17, Acuerdo 12.17.5 del 8 de noviembre de 2017
</t>
  </si>
  <si>
    <t>C.TIFI</t>
  </si>
  <si>
    <t>División de Ciencias Básicas e Ingeniería (2 redes nacionales):
- Red de Innovación Educativa y Apropiación Tecnológica (Red.Inedat.Lerma)
- Red Entorno Virtual del Aprendizaje en métodos Numéricos para Ingeniería, en la que participan PTC de las Unidades Azcapotzalco, Iztapalapa y Lerma
División de Ciencias Biológicas y de la Salud (3 redes nacionales):
- Red de colaboración con el Colegio de Posgraduados y la Universidad Autónoma de Baja California
- Red de colaboración con el CINVESTAV Zacatenco y el CIDIIR Oaxaca
- Red de colaboración con el Subcomité Consultivo Técnico Nacional para la conservación y el manejo del jaguar
División de Ciencias Sociales y Humanidades (11 nacionales y 10 internacionales):
Nacional:
- Red Mexicana de Ciencia, Tecnología y Género (Red MEXCITEG)
- Red Temática CONACYT No. 244521
- Observatorio del Maíz Mesoamericano
Red Maíz Alimentación, Tecnología, Ecología y Cultura
- Asociación Mexicana de Estudios Rurales
- Red de Investigación y Docencia sobre Innovación Tecnologica (RIDIT)
- Asociación Mexicana para Desarrollo Regional (AMECIDER)
- Consejo Asesor del INDESOL
- Consejero Propietario en el Consejo Técnico Consultivo
- Red IGLOM
- Red de Innovación Educativa y Apropiación Tecnológica de la Unidad Lerma
- Red Mexicana de Ecología Industrial
Internacional:
- Red Temática CONCAYT: Gobernanza Metropolitana
- Red Latino Americana y del Caribe de Monitorio y Evaluación (REDLACME)
- Red para el Estudio de la evolución de la Representación Social
- Red de Desempeño Asociativo
- Red de Investigadores en Gobiernos Locales Mexicanos (IGLOM)
- Red Mexicana de Investigadores en Estudios Organizacionales (REMINEO)
- International Sociological Association
- Latin American Studies Association
- Red Iberoamericana en Ciencias Sociales con Enfoque de Género
- Red Mexicana de Ciencia, Tecnología y Género (MEXCITEG) (Red Iberoamericana de Género, Ciencia y Tecnología CYTED No. 613RT0479)
- Programa en Ciencias, Arte y Complejidad del Centro de las Ciencias de la Complejidad (C3-UNAM)
- Asociación Mexicana del Derecho a la Información AMEDI
- Sistema Nacional de Creadores de Arte de la Secretaría de Cultura
- Asociación de Investigadores de la Comunicaión AMIC
- Asociación Latinoamericana de Investigadores de la Comunicación ALAIC
- European Communication Research and Education Association ECREA
- Red de Docentes de América Latina RedDOLAC</t>
  </si>
  <si>
    <t xml:space="preserve">Firma de 5 convenios con instituciones públicas, para el desarrollo de prácticas profesionales y/o servicio social
Instituto Mexicano de Tecnología del Agua (servicio social o prácticas profesionales)
Consejo Mexiquense de Ciecnia y Tecnología (1 estancia de investigación)
Centro EURE S. C. (servicio social y/o prácticas profesionales)
Colegio Nacional de Educación Profesional Técnica del Estado de México, Plantel Lerma (servicio social y/o prácticas profesionales)
Centro de Bachillerato Tecnológico Industrial y de Servicios No. 203 "Gral. Ignacio Beteta Quintana" (servicio social y/o prácticas profesionales)
</t>
  </si>
  <si>
    <t>Mediante Acuerdo 01/2017, el Rector de la Unidad Lerma establece, el 20 de febrero de 2015, la estructura administrativa de la Rectorìa y Secretarìa de la Unidad Lerma, este documento abroga el Acuerdo 01/2015 y establece:
Coordinación de Bienestar Universitario y Género, encargada de generar, coordinar y dar seguimiento al programa de tutorías para el alumnado
DCBI: Lineamientos para la operación del Programa de Tutorías Académicas de la División de Ciencias Básicas e Ingeniería (Consejo Divisional CBI, Sesión 69, Acuerdo 69.10 del 25 de octubre de 2017)
DCBS: Lineamientos para establecer la integración, funciones y operación del Comité de Estudios y Comités Tutorales de los Poryectos Terminales de las Licenciaturas de la DCBS (Consejo Divisional CBS, Sesión 12.17, Acuerdo 12.17.5 del 8 de noviembre de 2017)</t>
  </si>
  <si>
    <t>A partir del trimestre 17-O entró en vigor la incoporación de la Unidad Lerma al Doctorado en Ciencias Biológicas y de la Salud.</t>
  </si>
  <si>
    <t xml:space="preserve">6 Licenciaturas en operación
DCBI:
·       Ingeniería en Recursos Hídricos (inició en 2011)
·       Ingeniería en Computacón y Telecomunicaciones (inició en 2017)
DCBS:
·       Licenciatura en Biología Ambiental (inició en 2011)
·       Licenciatura en Psicología Biomédica (inició en 2017)
DCSH:
·       Licenciatura en Políticas Públicas (inició en 2011)
·       Licenciatura en Arte y Comunicación Digitales (inició en 2013)
En 2018 entrará en operación la Licenciatura en Educación y Tecnologías Digitales, aprobada por el Colegio Académico 
Se encuentran en diferente grado de avance la aprobación de:
Licenciatura en Ciencia y Tecnología de Alimentos (DCBS)
Ingeniería en Sistemas Mecatrónicos e Industriales (DCBI)
</t>
  </si>
  <si>
    <t>Se encuentran en proceso de aprobación:
Maestría y Doctorado en Ciencas e Ingeniería  (DCBI) (CA-UAML, remisión de propuesta al Colegio Académico para su análisis y eventual autorización, Sesión 64, Acuerdo 64.3 del 17 de octubre de 2017)
Maestía y Doctorado en Ciencias Sociales y Humanidades (DCBS) (CA-UAML, remisión de la propuesta al Colegio Académico para su análisis y eventual autorización, Sesión 60, Acuerdo 60.4 del 15 de junio de 2017)</t>
  </si>
  <si>
    <t>Incorporación de la Unidad Lerma al Doctorado en Ciecnias Biológicas y del Salud
(Colegio Académico, Sesión 412, Acuerdo 412.7 del 24 de marzo de 2017)</t>
  </si>
  <si>
    <t>Alumnos Activos (AA) por Plaza Académica de Tiempo Completo (PATC)
UAML:   10.0
CBI: 7.7
CBS: 11.1
CSH: 8.6</t>
  </si>
  <si>
    <t>Puntaje promedio de corte UAM-L 570.7</t>
  </si>
  <si>
    <t>Puntaje mínimo de corte UAM-L 490.2
RH 17P: 519.8
RH 17O: 526.4
ICT 17P: 550.1
ICT 17O: 596.2
BA 17P: 550.2
BA 17O: 595.8
PB: 17O: 655.6
PP 17P: 490.2
PP 17P: 584.3
ACD 17O: 683.4</t>
  </si>
  <si>
    <t>DCBI: Lineamientos para la operación del Programa de Tutorías Académicas de la División de Ciencias Básicas e Ingeniería (Consejo Divisional CBI, Sesión 69, Acuerdo 69.10 del 25 de octubre de 2017)
DCBS: Lineamientos para establecer la integración, funciones y operación del Comité de Estudios y Comités Tutorales de los Poryectos Terminales de las Licenciaturas de la División (Consejo Divisional CBS, Sesión 12.17, Acuerdo 12.17.5 del 8 de noviembre de 2017)</t>
  </si>
  <si>
    <t>100% Planes de reciente modificación:
Doctorado en Ciencias Biológicas y de la Salud (2017), para la incoporación de la Unidad Lerma en su administración, impartición y desarrollo
Colegio Académico, Sesión 412, Acuerdo 412.7 de 24 de marzo de 2017</t>
  </si>
  <si>
    <t xml:space="preserve">En 2016 la Unidad Lerma cuenta con 74 plazas académicas (23 CBI, 22 CBS, 29 CSH), 54 de ellas son de contratación definitiva (17 CBI, 16 CBS, 21 CSH)
De los 54 PDTC 19 son asociados (8 CBI, 3 CBS, 8 CSH), y 34 tituales (9 CBI, 13 CBS y 13 CSH)
Se emitieron 15 convocatorias para concurso de oposición (53% Titular y 47% Asociado), de las cuales quedaron desiertas 5 (4 Titular y 1 de Asociado), además de 4 en proceso de Asociado
Se cuenta con 11 profesores visitantes (3 CBI, 3 CBS y 5 CSH)
Además participaron con la UAM-L 7 PTC bajo el Acuerdo del Rector General 11/2015 (2 CBI y 5 CSH)
DCBI: 
Aprobación de las Necesidades del Personal Académico para el año 2017 que presenta la Dra. Rina María González Cervantes, para la adecuada operación de los Planes y Programas académicos vigentes así como las licenciaturas y posgrados propuestos para aprobación del Colegio Académico, de la División de Ciencias Biológicas y de la Salud de la Unidad Lerma (Consejo Divisional CBS, Sesión 16, Acuerdo 16.4)
DCSH: 
Se cuenta con un programa divisional para la contratación de PTC cuyo objetivo es equilibrar el tamaño de la planta docente entre departamentos; sin embargo, el número de plazas disponibles impide su correcta implementación. </t>
  </si>
  <si>
    <t>Proyectos de Presupuesto 2017
SUL:
Inversión: $168,389, mobiliario de biblioteca
Mantenimiento: $486,500, mantenimiento a infraestructura TIC, comunicación y seguridad
DCBI:
Programa Divisional de menoramiento de la infraestructura: $225,000
Programa Divisional de mejoramiento de la oferta académica: $963,000
DCBS:
Planes y programas en la Divisiòn de CBS: $1,194,160
DCSH:
Coordinaciòn y Secretaría Académica: $828,284</t>
  </si>
  <si>
    <t>Dentro del ejercicio de planeación y presupuestación 2017 se contemplaron recursos para la asistenica de profesores a eventos (viajes, viáticos e inscripciones), con topes máximos: 
DCBI: $276,042.00
CDBS: $383,392.00
DCSH: $437,066.00</t>
  </si>
  <si>
    <t xml:space="preserve">65 PTC, 89% con Doctorado
CBI 19 PTC, 95% (18 Doctorado)
CBS 18 PTC, 100% Doctorado
CSH 28 PTC, 79% (22 Doctorado)
</t>
  </si>
  <si>
    <t>UAML: de 54 a 65 PTCdef (incremento del 20%, de 73% a 83% de plazas contratadas definitivamente)
CBI: de 17 a 19 PTCdef (incremento del 11%, de 74% a 83% de plazas contratadas definitivamente)
CBS: de 16 a 18 PTCdef (incremento del 12%, de 73% a 82% de plazas contratadas definitivamente)
CSH: de 21 a 28 PTCdef /incremento del 33%, de 72% a 85% de plazas contratadas definitivamente)</t>
  </si>
  <si>
    <t>En la Sesión 412 del Colegio Académico, Acuerdo 412.7, se aprobó la propuesta de los Consejos Académicos de las Unidades Cuajimalpa, Iztapalapa, Lerma y Xochimilco, consistente en la modificación al plan y los programas de estudio del Doctorado en Ciencias Biológicas y de la Salud, para incorporar a la Unidad Lerma en su administración, impartición y desarrollo.
La modificaciòn entró en vigor en el Trimestre 2017-O, a diciembre de 2017 2 alumnos matriculados.  (2/861= 0.23%)</t>
  </si>
  <si>
    <t>En 2017 la Unidad Lerma cuenta con 78 plazas académicas (23 CBI, 22 CBS y 33CSH), de estas 65 son de contratación definitiva (19 CBI, 18 CBS y 28 CSH)
De los 65 PDTC 22 son Asociados (10 CBI, 3 CBS y 9 CSH), y 43 Titulares (9 CBI, 18 CBS y 28 CSH)
Se emitieron 9 convocatorias para Concurso de Oposición (88% Asociado y 12% Titular), de las cuales quedaron desiertas 3, en una no se presentaron aspirantes y tres más continuan en proceso
Se contó con 11 profesores visitantes 
4 PTC que estuvieron bajo Acuerdo del Rector General, solicitaron su transferencia académica a esta Unidad</t>
  </si>
  <si>
    <t>En 2017 la Unidad Lerma cuenta con 78 plazas académicas (23 CBI, 22 CBS y 33CSH), de estas 65 son de contratación definitiva (19 CBI, 18 CBS y 28 CSH)
De los 65 PDTC 22 son Asociados (10 CBI, 3 CBS y 9 CSH), y 43 Titulares (9 CBI, 18 CBS y 28 CSH)
Se emitieron 9 convocatorias para Concurso de Oposición (88% Asociado y 12% Titular), de las cuales quedaron desiertas 3, en una no se presentaron aspirantes y tres más continuan en proceso
Se contó con 11 profesores visitantes 
4 PTC que estuvieron bajo Acuerdo del Rector General, solicitaron su transferencia académica a esta Unidad
DCBS: Aprobación de las Necesidades del Personal Académico para el año 2018, para la adecuada operación de los Planes y Programas académicos vigentes, así como las licenciaturas y posgrados propuestos para aprobación del Celegio Acadécimo, de la División de Ciecnias Biológicas y de la Salud. (Sesión 11.17, Acuerdo 11.17.10 del 25 de ictubre de 2017).
DCSH. Aprobación de las necesidades básicas de personal académico de la División de Ciencias Socials y Humandiades para 2018 (Sesión 64, Acuerdo 64.7 del 4 de octubre de 2017)</t>
  </si>
  <si>
    <t>Se cumple con el Campus Vitual</t>
  </si>
  <si>
    <t>Consejo Académico UAM-L, Sesión 57, Acuerdo 57.5.1 del 3 de abril de 2017:
Criterios para la dictaminación y armonización de las propuestas de creación, modificación y adeuaciones de planes y programas de estudio de licenciatura de la Unidad Lerma 
DCBS: Lineamientos para establecer la integración, funciones y operación del Comité de Estudios y Comités Tutorales de los proyectos terminales de las licenciaturas de la División (Consejo Divisional CBS Sesión 12.17, Acuerdo 12.17.5 de 8 de noviembre de 2017)</t>
  </si>
  <si>
    <t>55% de los PTC de la Unidad Lerma obtuvieron en 2016 el Estímulo a la Docencia y la Investigación (CBI 64%; CBS 62%; CSH 51%)
(Se incluyen como estímulos los Órganos e Instancias que no tienen acceso a las mismas; Rector, Secretario de Unidad, Director de División; Secretario Académico y Jefe de Departamento)</t>
  </si>
  <si>
    <t>38% de los PTC de la Unidad Lerma gozaban en 2015 de la beca a la permanencia (CBI 41%; CBS 43%; CSH 33%).
(Se incluyen como becados los Órganos e Instancias que no tienen acceso a las mismas; Rector, Secretario de Unidad, Director de División; Secretario Académico y Jefe de Departamento)</t>
  </si>
  <si>
    <t>Gran parte de los equipos de laboratorio son de reciente adquisición.
En la DCBI se presupuestaron $125,000 destinados al mantenimiento y conservacion de maquinaria y equipos</t>
  </si>
  <si>
    <t>Porcentaje de las plazas con contratación definitiva: UAML 83%, CBI 83%, CBS 82% y CSH 85%
Plaza Académicas 78, (CBI 23, CBS 22 y CSH 33)
PTC definitivos 54, (CBI 17, CBS 16 y CBI 21)</t>
  </si>
  <si>
    <t>Aprobación de 3 nuevas Áreas de Investigación
Área de Investigación de Procesos Sociales, Políticos e Institucionales (DCSH), Consejo Académico, Sesión 57, Acuerdo 57.7 de 3 de abril de 2017
Área de Investigación Práctica como investigación en las artes, transdisciplina y sonido (DCSH), Consejo Académico, Sesión 60, Acuerdo 60.3.1 de 15 de junio de 2017
Área de Investigación de Estudios de Arte, Ciencia y tecnología (DCSH), Consejo Académico, Sesión 65, Acuerdo 65.5.1 del 15 de noviembre de 2017</t>
  </si>
  <si>
    <t>65 Profesores de TC definitivos:
CBI (19): PP 5; RT 10; SIC 4
CBS (18): CAL 5; CAM 9; CSA 4
CSH (28): AH 8; EC 5; EC 15</t>
  </si>
  <si>
    <t>Se cuenta con 52 proyectos de investigación aprobados por los Consejos Divisionales, vigentes al 31 de diciembre de 2017
- CBI: 10
- CBS: 15
- CSH: 27</t>
  </si>
  <si>
    <t>Se cuenta con 52 proyectos de investigación aprobados por los Consejos Divisionales, vigentes al 31 de diciembre de 2016:
- CBI: 10
- CBS: 15
- CSH: 27
La difusión entre la comunidad se realiza a través de la pagína electrónica de la Unida Lerma, en el Espacio del Rector de Unidad se coloca un Anexo Estadístico que contiene la relación actualizada de los proyectos de investigación aprobados por los Consejos Divisionales</t>
  </si>
  <si>
    <t>No se realizaron adecuaciones a los programas de estudio</t>
  </si>
  <si>
    <t xml:space="preserve">En 2017 se  tienen 16 laboratorios en los que se cuenta con el equipamiento mínimo necesario.
CBI: 
1. Lab. Divisional de Análisis
2. Lab. Divisional de Hidráulica
3. Lab. Divisional de Sistemas Digitales
CBS: 
1. Lab. Biología de la Conservación
2. Biociencia y Biotecnología agroalimentaria
3. Fisiología Integrativa y de Sistemas
4. Lab. De Biología Ambiental
CSH:
1. Lab. de Anáisis Socioespacial
2. FAB-LAB (Laboratorio de Fabricación Aplicada a las Artes)
3. LES (Laboratorio de Experimentación Sonora)
4. LEEM (Laboratorio de Experimentación y Exhibición Multimedia)
5. LEV (Laboratorio de Experimentación Visual)
6. LEAA (Laboratorio de Electrónica aplicada a las Artes)
7. LID (Laboratorio de Imagen Digital)
8. Lab. Aula Colaborativa
9. Laboratorio de Estudios en Medios y Cultura
</t>
  </si>
  <si>
    <t xml:space="preserve">100%, los instrumentos normativos asociados a la investigación, creación e innovación fueron creados a partir del año 2013
</t>
  </si>
  <si>
    <t>Se atiende a través de:
Consejo Editorial de la UAM-L ( Consejo Académico, Sesión 60, Acuerdo 60.8 del 15 de junio de 2017)
Consejo Editorial de la División de Ciencias Sociales y Humanidades
Comités Editoriales (publicaciones no periódicas y publicaciones periódicas), de la División de Ciecnias Sociales y Humanidades</t>
  </si>
  <si>
    <t xml:space="preserve">Se atiende a través de:
Criterios para la organización de la investigación en la Unidad Lerma
</t>
  </si>
  <si>
    <t>UAM-L, 18% del presupuesto 2017 destinado a las actividades de investigación a través de los Departamentos
DCBI: 42% del presupuesto 2017 destinado a las actividades de investigación a través de las Departamentos Académicos
DCBS: 50% del presupuesto 2017 destinado a las actividades de investigación a través de las Departamentos Académicos
DCSH: 49% del presupuesto 2017 destinado a las actividades de investigación a través de las Departamentos Académicos</t>
  </si>
  <si>
    <t>No se ha realizado seguimiento</t>
  </si>
  <si>
    <t>Los 16 laboratorios con que cuenta la Unidad Lerma operan con el equipamiento mínimo necesario</t>
  </si>
  <si>
    <t>Se atiende a traves de:
Instructivo de Laboratorios, Talleres de Docencia y de Investigación, Creación e Innovación de la Unidad Lerma
Para dicho fin las Divisiones cuentan con el apoyo de la Secretaría de Unidad a través de la Coordinación de Infraestructura y Gestión Ambiental</t>
  </si>
  <si>
    <t>Dentro del anexo estadístico de la Unidad se incuye un catálogo con los proyectos de investigación vigentes y aprobados por los Órganos Colegiados correspondientes; además, en la página web de la Unidad Lerma se concentra la información sobre las líneas de investigación, así como de los Profesores de Tiempo Completo adscritos a cada División</t>
  </si>
  <si>
    <t xml:space="preserve">40 eventos culturales (9 en artes visuales, 25 en artes escénicas, 4 presentaciones de libro, 1 conferencia de divulgación)
10 actividades dedicadas a las artes visuales: 
- Muestra de Pintura y Escultura: "Surrealismo Carrington en Lerma", 9,510 asistentes
- Exposición de Fotografía: 2do. Foro Expo Foto "Los Nómadas", 932 asistentes
- Exposición de Arte Digital: "Alumnos y Maestros de la Lic. en Arte y Comunicación Digitales", 472 asistentes
- Ciclo de Cine: "Ciclo de Arturo Ripstein", 32 asistentes
- Ciclo de Cine: "Ciclo de Roman Polanski", 68 asistentes
- Ciclo de Cine: "Ciclo de Akira Kurosawa", 38 asistentes
- Ciclo de Cine Documental: "Muestra de los Ganadores del IX Encuentro Hispanoamericano Voces vs el Silencio", 68 asistentes
- Ciclo de Cine Documental: "Del olivido al no me acuerdo", en el marco del Segundo Proceso de Selección, 35 asistentes
- Ciclo de cine: "Más allá de Guanajuato - Festival Internacional Cervantino", 24 asistentes
26 actividades enfocadas a las Artes Escénicas
-Música: 18 conciertos de diversos géneros musicales
- 7 Obras de Teatro: 
a. "Con el principito en la maleta", Taller de producción de la UAM-Lerma, 2 funciones, 596 asistentes
b. "Perspectiva retro: Entre Hippies y Beatles", 2 funciones, 236 asistentes (Taller de Producción Teatral UAM-Lerma)
c. "Stop: Todo es alta velocidad", 3 funciones, 496 asistentes (Taller de Producción Teatral UAM-Lerma)
d. Lecturas dramatizadas, "Garía Lorca, a 80 años de su asesinato", 3 funciones, 338 asistentes
e. La casa del desague, 1 función, 46 asistentes
f. Teatro: "Huraclown" IV Festival Cultural Martín Reolin Barejón, 400 asistentes
g. "Stop: Todo es alta velocidad", 1 función, 236 asistentes (Taller de Producción Teatral UAM-Lerma, Festival Quimera 2016)
4 Presentaciones de Libro:
- Los Misterios de la pasión, 68 asistentes
- Pueblos mágicos: Discursos y Realidades, 23 asistentes
- Los otros dioses ocultos, 136 asistentes
- Complejidad y Sistemas Complejos", 77 asistentes
1 Conferencia de divulgación:
- Conferencia interactiva de Danza Contemporánea", 38 asistentes
</t>
  </si>
  <si>
    <t>5to Festival Cultural Martín Reolín Varejón, colaboración con el Municipio de Lerma</t>
  </si>
  <si>
    <t xml:space="preserve">Se atiende a través de la Coordinación de Cultura y Extensión Universitaria </t>
  </si>
  <si>
    <t>Revista electrónica "Analítica", operada bajo el sistema Open Journal System (OJS), de la cual se ha publicado un número a diciembre de 2017</t>
  </si>
  <si>
    <t>La Coordinación de Cultura y Extensión Universitaria apoyó al Departamento de Artes y Humanidades y a los alumnos de la Licenciatura en Arte y Comunicación Digitales para montar la Exposición de Arte Digital en el Zanbatha - Museo del Valle de la Luna, con una asistencia al 31 de diciembre de 2017 de 1,861 asistentes</t>
  </si>
  <si>
    <t>Se publicaron 3 números del NGU y una edición de la Extensión del Órgano Informativo NGU (cartel)</t>
  </si>
  <si>
    <t>La actualización de la página web se atiende a través de la Coordinación de Campus Virtual
La cobertura de eventos se realiza a través de la Coordinación de Cultura y Extensión Universitaria</t>
  </si>
  <si>
    <t>Firma en marzo de 2017 de un convenio de colaboración con el municipio de Lerma para crear el Centro de Extensión Universitaria y de Educación Continua de la UAM Lerma en las instalaciones de la Casa de Cultura Prof. Adrián Ortega Monrroy. Este convenio tiene vigencia a marzo e 2018</t>
  </si>
  <si>
    <t>No se cuenta con dicho programa</t>
  </si>
  <si>
    <t>No se ha formulado proyecto</t>
  </si>
  <si>
    <t>No se elaboró; sin embargo, se espera, en 2017, crear el Centro de Extensión y Educación Continua, esto aprovechando las instalaciones de la Casa de Cultura del municipio de Lerma</t>
  </si>
  <si>
    <t>Muestra "Homenaje al Mtro. José Luis Cuevas", Zanbatha - Museo del Valle de la Luna, 7757 asistentes</t>
  </si>
  <si>
    <t>Exposición de Arte Digital, por alumnos y maestros de la Licenciatura en Arte y Comunicación Digitales, Zanbatha - Museo del Valle de la Luna, 1,861 asistentes a diciembre de 2017</t>
  </si>
  <si>
    <t xml:space="preserve">Exposiciones temporales:
- Muestra "Homenaje al Mtro. José Luis Cuevas", Zanbatha - Museo del Valle de la Luna, 7757 asistentes
- Exposición de Arte Digital, por alumnos y maestros de la Licenciatura en Arte y Comunicación Digitales, Zanbatha - Museo del Valle de la Luna, 1,861 asistentes a diciembre de 2017
</t>
  </si>
  <si>
    <t>51% (22 SNI y 2 SNCA)</t>
  </si>
  <si>
    <t>No se formularon nuevas políticas operativas o lineamientos editoriales</t>
  </si>
  <si>
    <t>Mediante el acuerdo 01/2017 del Rector de Unidad se establece el 20 de febrero de 2017 la estructura organizativa de la Rectoría y Secretaría de la Unidad Lerma, dentro de la cual se asigna a la Coordinación de Cultura y Extensión Universitaria la función de fomentar y dar seguimiento y difusión al desarrollo de la producción editorial de la Unidad Lerma</t>
  </si>
  <si>
    <t>0% apenas en 2017 la UAM Lerma se incorporó al Doctorado en Ciecnias Biológicas y de la Salud</t>
  </si>
  <si>
    <t>No se cuenta con este tipo de convenios</t>
  </si>
  <si>
    <t xml:space="preserve">La Unidad cuenta en 2017 con 78 plazas académicas (DCBI 23; DCBS 22 y DCSH 33):
65 plazas son ocupadas por PTC definitivos (DCBI 19; DCBS 18 y DCSH 28)
Se cuenta con 11 profesores visitantes (DCBI 3; DCBS 2 y DCSH 6)
</t>
  </si>
  <si>
    <t>Se cuenta con 5 Programas de Servicio Social aprobados por el Consejo Académico, en 2017 se aprobó el programa "Procesos Soportados por Internet" (CA, Sesión 57, Acuerdo 57.3 del 3 de abril de 2017</t>
  </si>
  <si>
    <t>La Coordinación del Campus Virtual y la de Cultura y Extensión Universitaria se encargan de la comunicación interunidad y la difusión de información en tiempo real, esto por medio de la página electrónica de la Unidad y mediante el uso de redes sociales
La Coordinación de Servicios de Información se encarga del funcionamiento y mantenimiento del sistema de correo electrónico, medio utilizado para la difusión de información entre la comunidad universitaria</t>
  </si>
  <si>
    <t>Se atiende a través de la Coordinación de Vinculación</t>
  </si>
  <si>
    <t>No se incluye de forma explicita en los planes de estudio
DCBI el Consejo Divisional aprobó los Lineamientos sobre la operatividad de las licenciaturas de la División de Ciencias Básicas e Ingeniería, en los cuales se incluyen las consideraciones necesarias para la participación de los alumnos de la División en los Programas de movilidad, de acuerdo con el Reglamento de Estudios Superiores de la UAM
DCBS el Consejo Divisional aprobó los Lineamientos de la División de Ciencias Biológicas y de la Salud de la Unidad Lerma para el Programa de Movilidad de alumnos UAM y participantes de otras instituciones de educación superior (DC, Sesión 10.17, Acuerdo 10.17.5 de 6 de julio de 2017)</t>
  </si>
  <si>
    <t xml:space="preserve">En la página web de la Unidad se encuentra la sección "Oferta Educativa", por medio de la cual se tiene acceso al plan y los programas de estudio de 8 licenciaturas:
DCBI: Ingeniería en Computación y Telecomunicaciones; Ingeniería en Recursos Hídricos
DCBS: Lic. en Psicología Biomédica; Lic. en Biología Ambiental; Doctorado en Ciencias Biológicas y de la Salud 
DCSH: Lic. en Educación y Tecnologías Digitales, Lic. en Arte y Comunicación Digitales y Lic. en Políticas Públicas
</t>
  </si>
  <si>
    <t>Desde 2016 se encuentra en operación el nuevo diseño de la página web de la Unidad Lerma, la cual recibe mantenimiento constante a cargo de la Coordinación de Campus Virtual y la de Servicios de Información y Comunicaciones</t>
  </si>
  <si>
    <t>Las visitas a instituciones de educación media superior se atienden por medio de invitaciones recibidas</t>
  </si>
  <si>
    <t xml:space="preserve">No se realizó </t>
  </si>
  <si>
    <t>Mediante el Acuerdo 01/2017 del Rctor de la Unidad Lerma, del 20 de febrero de 2017, se establece que la Coordinación de Enlace Académico tendrá a su cargo la tarea de difundir los programas académicos que ofrece la Unidad en las instituciones de educación media superior y en la sociedad en general</t>
  </si>
  <si>
    <t>11 profesores visitantes:
DCBI: 3
DCBS: 2
DCSH: 6
Representan el 14% de las plazas académicas en 2017</t>
  </si>
  <si>
    <t>No se realizaron adecuaciones a los planes de estudio 
En la DCBS el Consejo Divisional aprobó los Lineamientos de la División de Ciencias Biológicas y de la Salud de la Unidad Lerma para el Programa de Movilidad de alumnos UAM y participantes de otras instituciones de educación superior (DC, Sesión 10.17, Acuerdo 10.17.5 de 6 de julio de 2017)
En la DCBI el Consejo Académico aprobó la modificación a los Lineamientos sobre la Operatividad de las Licenciaturas, en los cuales se establecen los trámites escolares para la participación de los alumnos en los programas de movilidad de conformidad con el Reglamento de Estudios Superiores de la UAM. (CD, Sesión 69, Acuerdo 69.11 del 25 de actubre de 2017)</t>
  </si>
  <si>
    <t>Programas de Servicio Social 5, 3 externos 60%
Proyectos de Servicios Social 54, 33 externos 61%
Consejo Académico, 5 programas vigentes: 3 externos
CD DCBI, 10 proytectos vigentes: 9 externos
CD DCBS, 22 proyectos vigentes: 15 externos
CD DCSH, 22 proyectos vigentes: 9 externos</t>
  </si>
  <si>
    <t>Programas de Servicio Social 4, 4 interdivisionales 100%
Proyectos de Servicio Social 54, 4 interdivisionales 7%
Consejo Académico (4 programas vigentes): 4 interdivisionales
DCBI (10 proyectos vigentes): 1 interdivisional
DCBS (18 proyectos vigentes): 1 interdivisional
DCSH (26 proyectos vigentes): 2 interdivisionales</t>
  </si>
  <si>
    <t>Programas de Servicio Social 5, 5 interdivisionales 100%
Proyectos de Servicios Social 54, 3 interdivisionales 6%
Consejo Académico, 5 programas vigentes: 5 interdivisionales
CD DCBI, 10 proytectos vigentes: 1 interdivisional
CD DCBS, 22 proyectos vigentes: 0 interdivisional
CD DCSH, 22 proyectos vigentes: 2 interdivisionales</t>
  </si>
  <si>
    <t>Todos los programas y proyectos de servicio social de la Unidad son aprobados por los Órganos Colegiados correspondientes
DCBS, Modificación a los Lineamientos para Registro, Renovación, Terminación y Baja de Proyectos de Servicio Socia, a realizarse en la División de Ciencias Biológicas y de la Salud, UAM Lerma (CD, Sesión 11.17, Acuerdo 11.17.3 del 25 de octubre de 2017)</t>
  </si>
  <si>
    <t>Se atiende a través del Sistema de Gestión de Calidad de la Unidad Lerma, el cual no especifica tiempos máximos, esperados o promedio de las tareas. Esto porque a pesar de la experiencia acumulada se neceesita poner en operación los procedimientos y analizar los tiempos para formular una propuesta seria, por lo cual se planea incluir este elemento en la primera revisión</t>
  </si>
  <si>
    <r>
      <t xml:space="preserve">
Mediante el Acuerdo 02/2017 del Rector de Unidad, del 26 de abril de 2017, se crea el Sistema de Gestión de Calidad de la Unidad Lerma, el cual incluye los siguientes procesos y procedimientos:
</t>
    </r>
    <r>
      <rPr>
        <b/>
        <sz val="8"/>
        <color theme="1"/>
        <rFont val="Calibri"/>
        <family val="2"/>
        <scheme val="minor"/>
      </rPr>
      <t>Bienes nacionales</t>
    </r>
    <r>
      <rPr>
        <sz val="8"/>
        <color theme="1"/>
        <rFont val="Calibri"/>
        <family val="2"/>
        <scheme val="minor"/>
      </rPr>
      <t xml:space="preserve">
Adquisición de bienes nacionales con asignación por el área administrativa responsable con pedido
Adquisición de bienes nacionales con asignación  por el Comité de la Unidad Lerma
Compra de mostrador
</t>
    </r>
    <r>
      <rPr>
        <b/>
        <sz val="8"/>
        <color theme="1"/>
        <rFont val="Calibri"/>
        <family val="2"/>
        <scheme val="minor"/>
      </rPr>
      <t>Bienes de importación</t>
    </r>
    <r>
      <rPr>
        <sz val="8"/>
        <color theme="1"/>
        <rFont val="Calibri"/>
        <family val="2"/>
        <scheme val="minor"/>
      </rPr>
      <t xml:space="preserve">
Adquisición y pago de bienes de importación
</t>
    </r>
    <r>
      <rPr>
        <b/>
        <sz val="8"/>
        <color theme="1"/>
        <rFont val="Calibri"/>
        <family val="2"/>
        <scheme val="minor"/>
      </rPr>
      <t>Prestación de servicios</t>
    </r>
    <r>
      <rPr>
        <sz val="8"/>
        <color theme="1"/>
        <rFont val="Calibri"/>
        <family val="2"/>
        <scheme val="minor"/>
      </rPr>
      <t xml:space="preserve">
Prestación de servicios con asignación por el área administrativa responsable con contrato
Prestación de servicios con asignación por Comité de la Unidad Lerma
Prestación de servicios con trámite de factura
</t>
    </r>
    <r>
      <rPr>
        <b/>
        <sz val="8"/>
        <color theme="1"/>
        <rFont val="Calibri"/>
        <family val="2"/>
        <scheme val="minor"/>
      </rPr>
      <t>Arrendamiento de inmuebles</t>
    </r>
    <r>
      <rPr>
        <sz val="8"/>
        <color theme="1"/>
        <rFont val="Calibri"/>
        <family val="2"/>
        <scheme val="minor"/>
      </rPr>
      <t xml:space="preserve">
Arrendamiento de inmuebles con asignación por el área administrativa responsable
Arrendamiento de inmuebles con asignación por Comité de la Unidad Lerma
</t>
    </r>
    <r>
      <rPr>
        <b/>
        <sz val="8"/>
        <color theme="1"/>
        <rFont val="Calibri"/>
        <family val="2"/>
        <scheme val="minor"/>
      </rPr>
      <t>Pago</t>
    </r>
    <r>
      <rPr>
        <sz val="8"/>
        <color theme="1"/>
        <rFont val="Calibri"/>
        <family val="2"/>
        <scheme val="minor"/>
      </rPr>
      <t xml:space="preserve">
Pago de bienes nacionales
Pago de servicios
Pago de arrendamiento
Pago de obras y servicios relacionados con obras
</t>
    </r>
    <r>
      <rPr>
        <b/>
        <sz val="8"/>
        <color theme="1"/>
        <rFont val="Calibri"/>
        <family val="2"/>
        <scheme val="minor"/>
      </rPr>
      <t>Contratos</t>
    </r>
    <r>
      <rPr>
        <sz val="8"/>
        <color theme="1"/>
        <rFont val="Calibri"/>
        <family val="2"/>
        <scheme val="minor"/>
      </rPr>
      <t xml:space="preserve">
Contratos para el suministro o adquisición de bienes
Contratos de prestación de servicios
Contratos de arrendamiento de inmuebles
</t>
    </r>
    <r>
      <rPr>
        <b/>
        <sz val="8"/>
        <color theme="1"/>
        <rFont val="Calibri"/>
        <family val="2"/>
        <scheme val="minor"/>
      </rPr>
      <t>Procesos administrativos en plataforma digital</t>
    </r>
    <r>
      <rPr>
        <sz val="8"/>
        <color theme="1"/>
        <rFont val="Calibri"/>
        <family val="2"/>
        <scheme val="minor"/>
      </rPr>
      <t xml:space="preserve">
Sistematización de procesos administrativos en plataforma digital
Actualización de procesos administrativos en plataforma digital
</t>
    </r>
    <r>
      <rPr>
        <b/>
        <sz val="8"/>
        <color theme="1"/>
        <rFont val="Calibri"/>
        <family val="2"/>
        <scheme val="minor"/>
      </rPr>
      <t>Actividades académicas en plataforma digital</t>
    </r>
    <r>
      <rPr>
        <sz val="8"/>
        <color theme="1"/>
        <rFont val="Calibri"/>
        <family val="2"/>
        <scheme val="minor"/>
      </rPr>
      <t xml:space="preserve">
Gestión de aulas virtuales
Gestión de entornos colaborativos digitales
</t>
    </r>
    <r>
      <rPr>
        <b/>
        <sz val="8"/>
        <color theme="1"/>
        <rFont val="Calibri"/>
        <family val="2"/>
        <scheme val="minor"/>
      </rPr>
      <t>Apoyo Tecnológico al Sistema de Gestión de Calidad</t>
    </r>
    <r>
      <rPr>
        <sz val="8"/>
        <color theme="1"/>
        <rFont val="Calibri"/>
        <family val="2"/>
        <scheme val="minor"/>
      </rPr>
      <t xml:space="preserve">
Apoyo tecnológico al sistema de gestión de calidad
</t>
    </r>
    <r>
      <rPr>
        <b/>
        <sz val="8"/>
        <color theme="1"/>
        <rFont val="Calibri"/>
        <family val="2"/>
        <scheme val="minor"/>
      </rPr>
      <t>Servicios Generales</t>
    </r>
    <r>
      <rPr>
        <sz val="8"/>
        <color theme="1"/>
        <rFont val="Calibri"/>
        <family val="2"/>
        <scheme val="minor"/>
      </rPr>
      <t xml:space="preserve">
Transporte y mensajería
Limpieza profunda
Traslado de bienes y materiales
Acceso y permanencia en las instalaciones de la Unidad en días y horarios no laborales
</t>
    </r>
    <r>
      <rPr>
        <b/>
        <sz val="8"/>
        <color theme="1"/>
        <rFont val="Calibri"/>
        <family val="2"/>
        <scheme val="minor"/>
      </rPr>
      <t>Transporte para prácticas de campo</t>
    </r>
    <r>
      <rPr>
        <sz val="8"/>
        <color theme="1"/>
        <rFont val="Calibri"/>
        <family val="2"/>
        <scheme val="minor"/>
      </rPr>
      <t xml:space="preserve">
Transporte para prácticas de campo
</t>
    </r>
    <r>
      <rPr>
        <b/>
        <sz val="8"/>
        <color theme="1"/>
        <rFont val="Calibri"/>
        <family val="2"/>
        <scheme val="minor"/>
      </rPr>
      <t>Salida y retorno de bienes</t>
    </r>
    <r>
      <rPr>
        <sz val="8"/>
        <color theme="1"/>
        <rFont val="Calibri"/>
        <family val="2"/>
        <scheme val="minor"/>
      </rPr>
      <t xml:space="preserve">
Salida y retorno de bienes
</t>
    </r>
    <r>
      <rPr>
        <b/>
        <sz val="8"/>
        <color theme="1"/>
        <rFont val="Calibri"/>
        <family val="2"/>
        <scheme val="minor"/>
      </rPr>
      <t>Sesiones de Consejo Académico</t>
    </r>
    <r>
      <rPr>
        <sz val="8"/>
        <color theme="1"/>
        <rFont val="Calibri"/>
        <family val="2"/>
        <scheme val="minor"/>
      </rPr>
      <t xml:space="preserve">
Sesiones de Consejo Académico
</t>
    </r>
    <r>
      <rPr>
        <b/>
        <sz val="8"/>
        <color theme="1"/>
        <rFont val="Calibri"/>
        <family val="2"/>
        <scheme val="minor"/>
      </rPr>
      <t>Reuniones de Comisiones de Consejo Académico</t>
    </r>
    <r>
      <rPr>
        <sz val="8"/>
        <color theme="1"/>
        <rFont val="Calibri"/>
        <family val="2"/>
        <scheme val="minor"/>
      </rPr>
      <t xml:space="preserve">
Reuniones de Comisiones de Consejo Académico
</t>
    </r>
    <r>
      <rPr>
        <b/>
        <sz val="8"/>
        <color theme="1"/>
        <rFont val="Calibri"/>
        <family val="2"/>
        <scheme val="minor"/>
      </rPr>
      <t>Elecciones de Consejeros Académicos</t>
    </r>
    <r>
      <rPr>
        <sz val="8"/>
        <color theme="1"/>
        <rFont val="Calibri"/>
        <family val="2"/>
        <scheme val="minor"/>
      </rPr>
      <t xml:space="preserve">
Elecciones de Consejeros Académicos
</t>
    </r>
    <r>
      <rPr>
        <b/>
        <sz val="8"/>
        <color theme="1"/>
        <rFont val="Calibri"/>
        <family val="2"/>
        <scheme val="minor"/>
      </rPr>
      <t>Movimiento de personal de confianza</t>
    </r>
    <r>
      <rPr>
        <sz val="8"/>
        <color theme="1"/>
        <rFont val="Calibri"/>
        <family val="2"/>
        <scheme val="minor"/>
      </rPr>
      <t xml:space="preserve">
Contratación de personal de confianza
Prórroga de contratación de personal de confianza
Promoción de nivel de personal de confianza
Promoción de puesto de personal de confianza
Cambio de adscripción de personal de confianza
</t>
    </r>
    <r>
      <rPr>
        <b/>
        <sz val="8"/>
        <color theme="1"/>
        <rFont val="Calibri"/>
        <family val="2"/>
        <scheme val="minor"/>
      </rPr>
      <t>Movimiento de compensación</t>
    </r>
    <r>
      <rPr>
        <sz val="8"/>
        <color theme="1"/>
        <rFont val="Calibri"/>
        <family val="2"/>
        <scheme val="minor"/>
      </rPr>
      <t xml:space="preserve">
Alta de compensación de jefes de departamento e instancias de apoyo
Baja de compensación de jefes de departamento e instancias de apoyo
Contratación de puestos administrativos con base académica
</t>
    </r>
    <r>
      <rPr>
        <b/>
        <sz val="8"/>
        <color theme="1"/>
        <rFont val="Calibri"/>
        <family val="2"/>
        <scheme val="minor"/>
      </rPr>
      <t>Convenios de vinculación</t>
    </r>
    <r>
      <rPr>
        <sz val="8"/>
        <color theme="1"/>
        <rFont val="Calibri"/>
        <family val="2"/>
        <scheme val="minor"/>
      </rPr>
      <t xml:space="preserve">
Gestión de convenios patrocinados
</t>
    </r>
    <r>
      <rPr>
        <b/>
        <sz val="8"/>
        <color theme="1"/>
        <rFont val="Calibri"/>
        <family val="2"/>
        <scheme val="minor"/>
      </rPr>
      <t>Autorización y alta de becarios</t>
    </r>
    <r>
      <rPr>
        <sz val="8"/>
        <color theme="1"/>
        <rFont val="Calibri"/>
        <family val="2"/>
        <scheme val="minor"/>
      </rPr>
      <t xml:space="preserve">
Autorización y alta de becarios de proyectos patrocinados
</t>
    </r>
  </si>
  <si>
    <t>Los instructivos del Consejo Académico fueron dados a conocer a través del correo electrónico y se encuentran en la página web de la Unidad</t>
  </si>
  <si>
    <t xml:space="preserve">Dentro de la página web de la Unidad en la sección correspondiente a la Secretaría se encuentra disponible el acceso al Sistema de Gestión de Calidad de la Unidad Lerma.
Dentro de la sección que corresponde al Campus Virtual se enceunetra además la liga al Sistema de Gestión Administrativa, el cual contiene aplicaiones para:
Asignación de tutores
Administración de cuentas de usuario
Solicitud de prácticas de campo 
Solicitud de salida y retorno de bienes
Asignación de becas </t>
  </si>
  <si>
    <t>No se cuenta con una estrategia formal</t>
  </si>
  <si>
    <t>Mediante el Acuerdo 02/2017 del Rector de Unidad, del 26 de abril de 2017, se crea el Sistema de Gestión de Calidad de la Unidad Lerma, el cual estará coordinado por el Secretario de Unidad con apoyo de la Oficina de Planeación e Información Institucional y la Coordinación de Campus Virtual</t>
  </si>
  <si>
    <t>La Coordinación de Vinculación, la Coordinación Extensión Universitaria y la Coordinación de Docencia tienen a su cargo el acercamiento y coordinación con autoridades estatales y municipales</t>
  </si>
  <si>
    <t>Se atiende a través de la Oficina de Planeción e Información Institucional</t>
  </si>
  <si>
    <t>A través de la Coordinación de Cultura y Extensón Universitaria se impartieron:
- Taller de Producción Teatral, 108 horas y 32 participantes
- Orquesta de Cuerdas, 558 horas y 106 participantes
- Taller de Apreciación Musical "El delta del misisipi: La cuna del jazz y el blues", 6 horas y 38 participantes
- Taller de Escritura "Escribe un cuento como lo hacía Juan Rulfo", 6 horas y 33 participantes
- Taller de Apreciación Musical "A 50 años del sargento pimienta", 4.5 horas y 18 participantes
- Taller de Grabado en Linóleo, 20 horas y 12 participantes</t>
  </si>
  <si>
    <t>Se cuenta con 65 PTC contratados por tiempo indeterminado, en cuyos perfiles se considera la sinergía entre distintas disciplinas</t>
  </si>
  <si>
    <t>17 Convenios de Vinculación en materia de Investigación y Desarrollo:
DCBI: 4 convenios (3 sector público y 1 con pequeña empresa)
DCBS: 8 convenios (sector público)
DCSH: 5 convenios (sector público)</t>
  </si>
  <si>
    <t>En 2017 se proporcionaron 307 becas: 
Becas de Manutención: asignadas 125, pagadas 197
Becas para estudios de lenguas extranjeras: 33
Becas de movilidad internacional: 7
Becas de movilidad nacional: 13
Beca de permanencia (Estado de México): 50
Programa Estatal de Excelencia Académica (Estado de México): 4
Proyecta 10,000 y 100,000 (Estado de México): 3</t>
  </si>
  <si>
    <t>Para el año 2017 la UAM Lerma cuenta con 78 plazas académicas (CBI 23, CBS 22, CSH 33), de las cuales 65 son de contratación definitiva (CBI 19, CBS 18, CSH 28)
Se firmaron 11 Convenios Patrocinados, los cuales generaron ingresos por $8,947,615</t>
  </si>
  <si>
    <t>La Coordinación de Enlace Académico realizó las siguientes actividades de difusión de licenciaturas:
Participación en 7 Ferias y/o Exposiciones: 4, 287 aistentes
Visita a 7 Instituciones de Educación Media Superior: 1,378
La Coordinación de Cultura y Extensión Universitaria realizó una campaña de difusión para el proceso de selección 2017 vía Facebook, con un resultado de 460,000 vistas</t>
  </si>
  <si>
    <t>En los planes de estudio se especifica el nivel de comprensión básico del idioma inglés como requisito para la titulación
 "Criterios y Procedimientos para la Expedición de Constancias de Acreditación del Requisito de Idioma en la Unidad Lerma"Consejo Académico, Sesión 38, Acuerdo 38.4, 07 de abril de 2015: Es necesario acreditar el nivel básico del idioma inglés, equivalente al nivel A2 del Marco Común Europeo de Referencia.</t>
  </si>
  <si>
    <t>Se contó con el apoyo de 33 Becas "Curso de idiomas en la Ciudad de México o Estado de México":
CBI: 6
CBS: 14
CSH: 13</t>
  </si>
  <si>
    <t>Se espera su formulación a partir de 2018, año en que entrará en operación el Repositorio Digital de la UAM Lerma</t>
  </si>
  <si>
    <t xml:space="preserve">Se encuentran en diferente grado de avance la formalización de convenio con las siguientes instituciones, actividad apoyada por el Departamento de Artes y Humanidades:
Universidad de Plymouth, Inglaterra
Universidad de Caldas, Colombia
Universidad de Aalborg, Dinamarca
Concordia Universidad, Montreal Canadá
</t>
  </si>
  <si>
    <t>No se realizó esta actividad</t>
  </si>
  <si>
    <t xml:space="preserve">A través del Departamento de Artes y Humanidades en se iniciará el diálogo con:
Centro Mexicano de Músicas y Artes Sonoras, Morelia Michoacán
Centro MULTIMEDIA; Secretaria de Cultura CDMX
</t>
  </si>
  <si>
    <t>Se atiende a través del Conversatorio Permanente del Departamento de Artes y Humandiades, el cual cuenta con la participación de tóricos, artistas y curadores especializados en las artes digitales. Estas actividades se encuentran abiertas a la comunidad de la UAM Lerma</t>
  </si>
  <si>
    <t>El Departamento de Artes y Humanidades tiene aprobados proyectos de investigación:
Arte y comunidad en proyectos artìsticos
Samuel Beckett electrònico 
Vis. Fuerza (in)necesaria. El sonido del Mèxico post-nacional
[Re]conocimiento y [re]construcción del entorno. Prácticas sonoras y uso de tecnologías digitales para la vinculación de las comunidades con el espacio público
Rescate y preservación de manifiestos mediales
Escenarios post desastre  
Dominios, públicos y acceso. Una arqueología del acceso
Co-existencia de disimilaridades: Desarrollo de espacios sonoros inmersivos basado en la reconstrucción acusmática de la espacialidad natural a través de técnicas de microfonía multirray</t>
  </si>
  <si>
    <t>El Departamento de Artes y Humanidades, de la División de Ciencias Sociales y Humanidades desarrolla proyectos conjuntos con:
- Coordinación de Difusión Cultural
- Laboratorio de Arte Alameda
- Centro Multimedia del CNA
- Centro Cultural Digital CCD
- Departamento de Arte y Empresa de la Universidad de Guanajuato
- Centro Universitario de Arte, Arquitectura y Diseño de la Universidad de Guadalajara
- Centro de Ciencias de la Complejidad C3</t>
  </si>
  <si>
    <t>DCBI:
La planeación urbana y el ordenamiento ecológico: herramientas para gestionar escenarios de sostenibilidad territorial
Seguridad en entornos móviles, mitos y realidades
How to measure sleep and why? for biomedical enginners
Conductas adictivas: sexo, drogas y comida
DCBS: 
Primera Escuela de Matemátias en las Ciencias Ambientales
1er Seminario Estudiantil de la licenciatura en Biología Ambiental
DCSH, DAH Semianrio Departamental, abierto a los alumnos</t>
  </si>
  <si>
    <t xml:space="preserve">Porcentaje de los productos de investigación, creación e innovación que se realizan en colaboración con otras instituciones nacionales e internacionales: 15 % en 2018 y 30 % en 2024. </t>
  </si>
  <si>
    <t>En la Sesión 60 del Consejo Académico de la Unidad Lerma, Acuerdo 60.9 del 15 de junio, se ratificaron los miembros propuestos por el Rector de Unidad para integrar el Consejo Editorial de la Unidad Lerma para el periodo 2017-2019.
Consejo Editorial de la División de Ciencias Sociales y Humanidades
Comité de Publicaciones Periódicas del Consejo Editorial de la División de Ciencias Sociales y Humanidades</t>
  </si>
  <si>
    <t>Alumnos UAM en movilidad:
Nacional: 7
Internacional: 13
Participantes en movilidad nacional: 14
CBI, IRH: 2
CBS, BA: 4
CSH. ACD: 4; PP: 4</t>
  </si>
  <si>
    <t>No se ofrecieron cursos en la Unidad, en su lugar se contó con 33 Becas para Curso de idiomas en la Ciudad de México o Estadod e México</t>
  </si>
  <si>
    <t xml:space="preserve">Se enviaron al Colegio Académico 3 propuestas para la creación de nuevos planes y programas de estudio de la Unidad Lerma:
División de Ciencias Básicas e Ingeniería:
- Ingeniería en Computación y Telecomunicaciones (Aprobación, Sesión 404, Acuerdo 404.7, del 17 de noviembre de 2016)
División de Ciencias Básicas y de la Salud:
- Biología Ambiental, recepción por el Colegio Académico de la información sobre la adecuación al plan y programas de estudio, cuya entrada en vigor será en el trimestre 17P (Colegio Académico, Sesión 405, Acuerdo 405.A del 05 de diciembre de 2016)
- Psicología Biomédica, remisión al Colegio Académico de la propuesta de creación del plan y programa de estudio de la licenciatura (Consejo Académico CBS, Sesión 53, Acuerdo 53.3 del 07 de octubre de 2016)
</t>
  </si>
  <si>
    <t xml:space="preserve">
Se ateiende a través de:
DCBI:
- Ingeniería en Recursos Hídricos, Objetivo general: Formar ingenieros capacitados para el manejo sustentable de los recurso hídricos y atender su problemática
- Ingeniería en Computación y Telecomunicaciones:
UEA 5121014 Ecología
UEA 5131013 Responsabilidad social
DCBS: 
- Biología Ambiental, Objetivo General: Formar profesionales con una sólida preparación en ciencias naturales y exactas, con compromiso social, con una clara valoración y respeto por la diversidad biológica y cultural, y con la capacidad para integrar los conocimientos teóricos y prácticos de la Biología y la Ecología en el análisis y solución de problemas ambientales
UEA 5311007 Biósfera
UEA 5311009 Diversidad Biológica 
UEA 5311019 Problemas en lsos socioecosistemas 
UEA 5311027 Eje Integrador: Problemáticas Ambientales
UEA 5311034 Desarrollo, sustentabilidad y manejo de socioecosistemas 
- Psicología Biomédica: 
UEA5321002 Problemáticas y retos en la producción sustentable de alimentos
DCSH: 
- Políticas Públicas:
UEA V-5010000 Complejidad e interdisciplina
- Arte y Comunicación Digitales
UEA V-5010000 Complejidad e interdsciplina
</t>
  </si>
  <si>
    <t>Se realizaron 31 eventos deportivos a los que asistieron 1,281 participantes</t>
  </si>
  <si>
    <t>El examen médico que se programa con el EMYF se aplicó a 177 alumnos de nuevo ingreso, equivalente al 57 % de los alumnos admitidos en 2017</t>
  </si>
  <si>
    <t>Si bien no se ha realizado la medición en 2017, dentro en las partidas protegidas de la Unidad se prespuestó $1,000,000.00 destinados a la adquisició de libros y revistas en las tres Divisiones, los recursos se ejercen priorizando la adquisición de bibliografía detallada en los programas de estudio:
DCBI: $357,143
DCBS: $357,143
DCSH: $285,714
Queda pendiente realizar medición</t>
  </si>
  <si>
    <t>Se cuenta con tres salas de juntas y un Auditorio (Sala de usos múltiples) en el que se desarrolla esta actividad, en 2017 los resultados fueron:
52 Sesiones de Órganos Colegiados
Consejo Académico: 11 Sesiones
Consejo Divisional CBI: 16 Sesiones
Consejo Divisional CBS: 13 Sesiones
Consejo Divisional CSH: 12 Sesiones</t>
  </si>
  <si>
    <t xml:space="preserve">33%. En 2017 se contabilizaron 149 alumnos realizando servicio social, de los cuales 50 lo hicieron en proyectos de servicio social aprobados por los Órganos Colegiados de la Unidad. Cabe destacar que los programas de servicio social encuentran vinculados con los proyectos de investigación, creación e innovación aprobados por los Consejos Divisionales </t>
  </si>
  <si>
    <t>Se elaboró un análisis en los siguientes indicadores, relacionados con indicadores del PDI:
- Eficiencia Terminal por cohortes reales
- Eficiencia Termianl en el plazo reglamentarios (4-10 años)
- Tiempo pormedio en exceso para la conclusión de planes de licenciatura</t>
  </si>
  <si>
    <t>82% de inscripción respecto al número de admitidos
CBI 84%
CBS 78%
CSH 83%
 Admitidos 380 (CBI 134; CBS 125; CSH 121)
Inscritos Primer Ingreso 310 (CBI 112; CBS 97; CSH 110)</t>
  </si>
  <si>
    <t>Se cuenta con 200 m2 (CBI 64; CBS 64 Y CSH 12), destinados a cúbiculos de profesores, el área promedio considerando 78 plazas académicas es de 2.56 m2</t>
  </si>
  <si>
    <t>Dentro del Proyecto de Presupuesto 2017 de la Unidad Lerma se programaron $600,000 para el desarrollo de material en línea</t>
  </si>
  <si>
    <t>UAML: 65 PTC, 33 con Perfil PRODEP, 51%
(DCBI: 42%, DCBS: 78%, DCSH: 39%)</t>
  </si>
  <si>
    <t>UAML: 65 PTC, 33 con Perfil PRODEP, 51%
DCBI: 19 PTC, 8 con Perfil PRODEP, 42%
DCBS: 18 PTC, 14 con Perfil PRODEP, 78%
DCSH: 28 PTC, 11 con Perfil PRODEP, 39%</t>
  </si>
  <si>
    <t>DCBI
En las licenciaturas en Ingeniería en Recursos Hídricos y la de Computación y Telecomunicaciones se cuenta con Comisiones Academicas encargadas de revisar, complementar y actualizar los programas de las UEA, asegurando que estas sean acordes a los ejes transversales de la Unidad; la integración del alumno con el entorno profesional se ateiende mediante las UEA apotativas: 
- 5100021 Inserción laboral
- 5100023 Trabajo Colaborativo y Liderazgo
- 5100024 Ética Profesional
- 5100027 Prácticas profesionales en Ingeniería en Recursos Hídricos
DCBS
Licenciatura en Psicología Biomédica
Se atiende mediante el Tronco de Integración cuyos objetivos son:
- Propiciar la inserción del alumno en la práctica del ejercicio profesional, por medio de colaboraciones intra-UAM, estancias en instituciones industriales, y laboratorios de investigación.
- Propiciar el carcamiento de los alumnos al contexto de la práctica clínica en instituciones pertinentes
DCSH
Se ateinde medinate el Eje Integrador, espacio para el ejercicio de la investigación relacionada con el entorno, esto en los planes y programas de las licenciaturas de Políticas Públicas y Arte y Comunicación Digitales</t>
  </si>
  <si>
    <t>DCBI
Se ateinde a través de las Comisiones Académicas integradas con la finalidad de revisar, actualizar y verificar que los programas de las UEA esten acorde a los ejes transversales de la Unidad
DCBS
El 10 de octubre de 2016 se Adecuación al Plan y Programas de Estudio de la Licenciatura en Biología Ambiental por Consejo Divisional CBS/Lerma, comenzando a operar en el 2017 P. Los programas que se actualizaron y que inciden directamente en los ejes transversales de la Unidad Lerma fueron: 
Eje transversal de Sustentabilidad:
UEA 5311034. Desarrollo, Sustentabilidad y Manejo de Socio ecosistemas.
UEA 5321001.  Sistemas de Calidad de Alimentos y su Impacto Ambiental
UEA 5321002.  Problemáticas y Retos en la Producción Sustentable de Alimentos
Eje transversal de Diversidad:
UEA 5311009.  Diversidad biológica
UEA 5311010.  Eje integrador: Biodiversidad
UEA 5311064.  Parentesco: El valor de las Similitudes y Diferencias 
Eje transversal de Complementariedad o Interdisciplina
En 2017, derivado del Acuerdo del Consejo Académico de la Unidad Lerma referente a la armonización en cuanto al trnco de complejidad e interdisciplina, se inició el trabajo en la Comisión de Docencia del Consejo Divisional de CBS para llevar a cabo la adecuación en los dos planes de licenciatura, trabajo que continuará en 2018
DCSH
En el paso por los diferentes troncos que integran los planes y prigramas de estudio de las licneciaturas en Políticas Públicas y Arte y Comunicación Dicitales se recuperan los ejes transversales de la Unidad Lerma</t>
  </si>
  <si>
    <t xml:space="preserve">DCBI
Una de las características de los planes y programas de estudio es su flexibilidad, para que los alumnos avancen a su propio ritmo.
DCBS
Las adecuaciones al plan y los programas de estudfio de la Licenciatura en Biología Ambiental, vigentes a partir de 2017, permitieron disminuir la seriación 
DCSH
En este momento las licenciaturas en Polìticas Pùblicas y Arte y Comunicaciòn Digitales se encuentran en proceso de reforma a los planes y programas de estudio, con el propósito de flexibilizarlos, se prevè que el trabajo este concluido a finales del trimestre 18-I
</t>
  </si>
  <si>
    <t>Como parte del apoyo a la infraestructura y apoyos requeridos:
Dentro del Proyecto de Presupuesto de la Unidad Lerma para el año 2017 se incluyeron $600,000 para apoyar el desarrollo de material en línea, $200,000 para cada División Académica. 
Como parte del impulso a esta actividad la Coordinación del Campus Virtual contó con un presupuesto de $177,000.00
DCBI
En los Lineamientos sobre la Operatividad de las Licenciaturas de la División de Ciencas Básicas e Ingeniería, se incorporaron las modalidades de enseñanza - aprendizaje semipresencial y en línea.
En marzo de 2017 se aprobaron los Lineamientos para la especificación de los contenidos y requerimientos mínimos de las Aulas Virtuales en apoyo a las UEA de la División de Ciencias Básicas e Ingeniería 
DCBS
Se implementaron las salas de cómputo para Sistemas de Informaciòn Geográfica y Bioinformática
DCSH
No se tiene contemplado, las licenciaturas ofrecidas son presenciales, admàs, la Unidad no cuenta con la infraestructura adecuada para incorporar nuevas modalidades de enseñanza arendizaje</t>
  </si>
  <si>
    <t xml:space="preserve">
Dentro del Proyecto de Presupuesto de la Unidad Lerma se consideraron $630,000 destinados a la organización de eventos académicos, $210,000 para cada División Académica
La Coordinación de Campus Virtual ofreció los sigueintes cursos y talleres en los que participaron 23 profesores de la Unidad :
- Estrategias Pedagògicas y SAKAI
- Taller de uso de herramientas bàsicas de SAKAI
- Taller Autores Redalyc
DCBI
Se atiende a través del Plan de Desarrollo de la Licenciatura en IRH (aprobado el 25 de octubre de 2017):
Objetivo Estartègico II
Estrategia E-11: Los cursos de actualización para docentes se planean con base en dos criterios, el primero es la retroalimentaciòn proporcionada pro las encuestas a alumnos, el segundo es el monitoreo constante de los avances en los procesos de enseñanza-aprendizaje que han demostrado su efectividad
DCBS
No se realizó
DCSH
En cada periodo inter-trimestral se ofertan cursos de actualizaciòn docente, al menos, uno por departamento</t>
  </si>
  <si>
    <t>Si bien aún no se desarrollan este tipo de propuestas, en 2017 se creó la Coordinación del Tronco Interdivisional de Formación Interdisciplinaria (TIFI), la cual tiene como mandato:
- Convocar trimestralmente al personal académico de las tres divisiones para que individualmente o en grupo propogan estudios de caso para la UEA interdivisional obligatoria y evaluar su idoneidad
- Mantener un banco de datos actualizado con las diferentes propuestas validadas de estudio de caso para futura referencia y uso
- Proponer lineamientos operativos a las divisiones para que, en su caso, se aprueben en los respectivos consejos divisionales
- Promover y vigilar que exista una adecuada oferta de unidades de enseñanza-aprendizaje optativas interdivisionales cuyos temas sean transversales a todas las licenciaturas y complementen la formación interdisciplinar del alumnado
DCBS:
Incorporaciòn de la Divisiòn CBS de la Unidad Lerma al Doctorado en Ciencias Biològicas y de la Salud, un posgrado interunitario e interdivisional en el que participan 4 divisiones: 3 de CBS (Xochimiclo, Iztapalapa y Lerma) y 1 de CNI (Unidad Cuajimalpa)</t>
  </si>
  <si>
    <t>DCBI
La licenciatura en Ingeniería en Recursos Hídiricos se encuentra actualmente en proceso de evaluaciòn por parte de los Comités Interinstitucionales para la Evaluaciòn de la Educación Superior (CIEES)
DCBS
Debido a que no se cuenta con la infraestructura en espacios y equipo suficiente para lograr una evaluaciòn positiva, no se ha iniciado el proceso de evaluación de la licenciatura en Biologóa Ambiental
El Doctorado en Ciencias Biológicas y de la Salud esta siendo evaluado favorablemente por el CONACyT y mantiene un nivel de posgrado consolidado
DCSH
No se ha realizado</t>
  </si>
  <si>
    <t>En 2017 dentro de las partidas protegidas de la Unidad se incluyeron $1,000,000.00 destinados a la adquisició de libros y revistas en las tres Unidades, estos recursos priorizarian la adquisición de bibliografía detallada en los programas de estudio
CBI: $357,143
CBS: $357,143
CSH: $285,714
La adquisición del acervo bibliográfico se realiza en primera instancia sobre las necesidades planteadas en los programas de las UEA, es decir, con base en las necesidades de la investigación y la docencia
Adicionalmente, en la DCBS se gestionó la donación de acervo bibliográfico impreso por parte del Instituto de Biologìa de la UNAM</t>
  </si>
  <si>
    <t>DCBI
Sin información
DCBS
Se ha llevado a cabo en 2017 por parte de la Comisión de Planes y Programas del Consejo Académico la indicación de adecuación de los planes y programas de la Unidad en el Tronco de Complejidad e Interdisciplina con la finalidad de aumentar la incorporación de los PTC en la impartición de la UEA del mismo nombre
DCSH
Las modalidades con conducción de las UEA obligatorias contemplan la integración de los PTC a colectivos de docencia en el caso de los ejes integradores</t>
  </si>
  <si>
    <t>DCBI
Se atiende a travès de las UEA
- 5100026 Introducciòn al Trabajo de Investigación
- 5100006 Proyecto de Integración I
- 5100004 Proyecto Integrador: Ciencia Bàsica
- 5100007 Proyecto de Investigación II
- 5100005 Proyecto Integrador: Ciencia de la Ingeniería
DCBS
En 2017 comenzò a operar la Adecuación al Plan y Programas de Estudio de la licenciatura en Biologóa Ambiental y en esta nueva versión se incorporó en los trimestres XI y XII las UEA Proyectos Terminales I y II; donde la participación de los alumnos es con base en la elaboración de un proyecto de investigación. Los ejes integradores que se ofrecen a lo largo de la carrera contemplan la formación en ivestigación 
DCSH
En los planes y programas de estudio existen contenidos y madalidades que propician la participaciòn de los alumnos en actividades de investigación, creación e innovación y de preservación y difusión de la cultura</t>
  </si>
  <si>
    <t>DCBI: 4 horas
DCBS: 0 horas
DCSH: 4 horas</t>
  </si>
  <si>
    <t>DCBI: 2 Cátedras CONACyT
DCBS: 2 postdoctorantes
DCSH: no se ha realizado</t>
  </si>
  <si>
    <t>Coordinación de Campus Virtual
- Curso de estrategias pedagògicas y SAKAI (6 PTC)
- 2 Talleres de uso de herramientas básicas de SAKAI (7PTC)
- Taller Autores Redalyc (10 PTC)
DCBI 
- Curso de Introducciòn a los sistemas de información geográfica con QGIS
- Humedales en el tratamiento de aguas residuales
- Normas básicas para la redacción de artículos técnico-científicos
- Simulación de redes de distribución de agua potable y calidad en EPANET
- Diseño y simulación de drenaje pluvial y alcantarillado sanitario con el uso de programa SWMM
- Cirso Taller: simulación hidráulica básica de ríos con modelo IBER 2.4
- Software QGIS
- Taller de Flow 3D
- Curso - Taller de introducción al Cómputo de Alto Rendimiento 
DCSH
En cada periodo inter-trimestral se ofertan cursos de actualización docente, al menos uno por departamento</t>
  </si>
  <si>
    <t>AVANCE 2016</t>
  </si>
  <si>
    <t>2.6 horas promedio a nivel Unidad
13%</t>
  </si>
  <si>
    <t>AVANCE 2017</t>
  </si>
  <si>
    <t>100% de PTC participando en colectivo de docencia con dedicaciòn promedio de 1 hora semanal</t>
  </si>
  <si>
    <t xml:space="preserve">División de Ciencias Básicas e Ingeniería
No hay datos disponibles
División de Ciencias Biológicas y de la Salud:
Licenciatura en Biología Ambiental: 50% UEA
Licenciatura en Psicología Biomédica: 60% UEA
División de Ciencias Sociales y Humandiades: 
Al menos 40% de la UEA disciplinares requieren lecturas en otro idioma </t>
  </si>
  <si>
    <t>De 7 planes de estudio en operación, 5 lo cumplen: 71%
DCBI
No hay datos disponibles
DCBS
Biologá Ambiental: 60%
Psicologìa Biomédica: 40%
Doctorado en Ciencias Biológicas y de la Salud: 70%
DCSH
50% de los programas de estudio de las licenciaturas en Políticas Públicas, Arte y Comunicaciòn Digitales y Educación y Nuevas Tecnologías</t>
  </si>
  <si>
    <t>Si se consideran 225 computadoras dedicadas a los alumnos y 861 alumnos activos, el 26% tendría posibilidad de utilizar, en forma simultáea, una computadora en la Unidad</t>
  </si>
  <si>
    <t>DIVISONES</t>
  </si>
  <si>
    <t>2011-2015: 218%
2012-2016: 125%
2013-2017: 125%</t>
  </si>
  <si>
    <t>El primer ingreso fue en 2017</t>
  </si>
  <si>
    <t>2011: 121%
2012: 83%
2013: 57%</t>
  </si>
  <si>
    <t>2015: 2142%
2016: 375%
2017: 236%</t>
  </si>
  <si>
    <t>Estudio de seguimiento de egresados primera y segunda generación, contactados 100 de 110 egresados que comenzaron sus estudios en 2011 (83%) y 2012 (17%):
11% han realizado estudios de posgrado (90.9 % Maestría y 9.1% Doctorado)
77% buscó empleo al concluir sus estudios: 54.5% consiguio empleo en menos de 6 meses, 31.8% entre 6 meses y 1 año y 13.6% entre 1 año un día y 2 años
61% se desempeña en puestos de nivel medio, 27.1% en puestos de nivel bajo y 11.9% ocupa puestos de mando
63.1% mencionó que su trabajo coincide con sus estudios de licenciatura, mientras que el 26.3% manifestó que tienen mediana coincidencia y el 22.8% una baja coincidencia 
72% consigue empleo relacionado con su profesiòn o se encuentra realizando estudios de posgrado</t>
  </si>
  <si>
    <t>En 2017 la única licenciatura en proceso de acreditación por CIEES en la Ingeniería en Recurso Hídricos de la DCBI</t>
  </si>
  <si>
    <t>Pendiente estanlecer mecanismo de medición</t>
  </si>
  <si>
    <t>Dr. Gustavo Pacheco López 
Premio Estatal de Ciecnia y Tecnología 2017
Queda pendiente implementar una estrategia que permita recopilar la información</t>
  </si>
  <si>
    <t>9% 6 PTC con SNI II y 1 SNI III</t>
  </si>
  <si>
    <t>Se realizó prueba rápida de VIH a 51 alumnos de nuevo ingreso
Se realizó la plática sobre salud sexual y reproductiva dentro del TALASE IVU, con 24 participantes</t>
  </si>
  <si>
    <t xml:space="preserve">Al momento la única red de en la que participan profesores de la Unidad Lerma, registrada en CONACyT es:
Red Entorno Virtual del aprendizaje en métodos numéricos para ingeniería
</t>
  </si>
  <si>
    <t xml:space="preserve">Pendiente implementar mecanismo de seguimiento </t>
  </si>
  <si>
    <t>Pendiente implementar mecanismo para recolección de información</t>
  </si>
  <si>
    <t>Hasta el momento la única red, enque participan profesores de la Unidad Lerma, registrada ante CONCyT es:
Entorno virtual del aprendizaje en métodos numéricos para ingeniería</t>
  </si>
  <si>
    <t>En la Red de CONACyT: Entorno Virtual del aprendizaje en métodos numéricos para ingeniería, participan 3 profesores de la Unidad Lerma. 
5%</t>
  </si>
  <si>
    <t>Sin datos para desarrollar indicador</t>
  </si>
  <si>
    <t>AVANCE A 2016</t>
  </si>
  <si>
    <t>AVANCE A 2017</t>
  </si>
  <si>
    <t>Pendiente implementar mecanismo de seguimiento</t>
  </si>
  <si>
    <t>Se organizaron 16 eventos de divulgación:
Coordinación de Cultura y Extensión Universitaria:
Presentación del libro "Ex libris" del artista Francisco Quintanar
Ciclo de conferencias en el marco del Día Mundial del Agua
Conferencia "El pensamiento del artista"
DCBI:
Conferencia: El SNI y el Nivel 7
Seminario: La planeación urbana y el ordenamiento ecológico: herramientas para gestionar escenarios de sostenibilidad territorial
Seminario: Seguridad en entornos móviles, mitos y realidades
Seminario: How to measure spleep and why? form biomedical enginners
DCBS:
Segunda Feria de la Sustentabilidad UAM Lerma
Conferencia: Primera Escuela de Matemáticas en las Ciencias Ambientales
1er Seminario Estudiantil de la licenciatura en Biología Ambiental
Ciclo de conferencias: Conductas adictivas: sexo, drgoas y comida
DCSH
7 presentaciones de libros
Coloquio Cuerpos Académicos y Áreas de Investigación de Gestión y Políticas Públicas
Conferencia MAgistral El futuro de la disciplina de las políticas públicas en México
Conferencia magistral Disputa epistemológica por el territorio: Reflexión sobre la complejidad de los abordajes entre políticas públicas y análisis espacial 
Conferencia magistral Políticas públicas con perspectiva territorial</t>
  </si>
  <si>
    <t>Falta elaborar indicador</t>
  </si>
  <si>
    <t>El NGU es el Órgano Informativo de la Unidad, se publica trimestralmente, 3 publicaciones en 2017, además un cartes Extensión del Órgano Informativo Ngu</t>
  </si>
  <si>
    <t>No se realizo medición</t>
  </si>
  <si>
    <t xml:space="preserve">Se realizron 8 presentaciones de libro </t>
  </si>
  <si>
    <t xml:space="preserve">·       Cafetería: 38,517 refrigerios servidos
·       Biblioteca: Acervo 11,714 volúmenes, 3,906 títulos registrados, tres colecciones especiales (Colección UAM, Colección Recurso Electrónico, Colección Audiovisual), 3 carpetas de atlas de México. (usuarios: 5,200, préstamo a domicilio: 3,473)
·       Servicio de cómputo: se cuenta con 500 equipos de cómputo (98 CBS, 157 CSH, 142 CBI y 103 a cargo de la Secretaría de Unidad), los cuales dan servicio a alumnos (51%), profesores (31%) y personal de apoyo (18%)
·       Áreas deportivas: cancha de futbol 7 (2,272 m²), canastas de basquetbol y redes de voleibol
</t>
  </si>
  <si>
    <t>La Coordinación de Cultura y Extensión Universitaria , a través del seguimiento a medios de difusión locales  identificó 6 notas en las que se abordan actividades de investigación, creación e innovación o de preservación y difusión de la cultura.
Queda pendiente implementar una estrategia que optimice la comunicación entre los PTC y la Coordinación de Extensión con la finalidad de dar el seguimiento oportuno al tema</t>
  </si>
  <si>
    <t>La Coordinación de Cultura y Extensión Universitaria , a través del seguimiento a medios de difusión nacionales  identificó 15 notas en las que se abordan actividades de investigación, creación e innovación o de preservación y difusión de la cultura.
Queda pendiente implementar una estrategia que optimice la comunicación entre los PTC y la Coordinación de Extensión con la finalidad de dar el seguimiento oportuno al tema</t>
  </si>
  <si>
    <t xml:space="preserve">El Sistema de Difusión Unitario se compone:
NGU, publicación trimestral, 3 números
Extensión del Órgano Informativo NGU (cartel),  1 ediciones
WEB 2.0 (518 publicaciones y 9,623 fans en Facebook; 518 publicaciones y 2,248 followers en Twitter)
Dentro de los resultados se puede destacar:
- Redacción de 42 notas y foto notas
- 21 notas publicadas en el Semanario UAM
</t>
  </si>
  <si>
    <t>En 2017 la Unidad Lerma (División de Ciencias Sociales y Humanidades) publicó 8 libros, de los cuales 2 fueron en formato electrónico, es decir el 25% se publicó en ese formato</t>
  </si>
  <si>
    <t>DCSH 6 coediciones con Juan Pablo Editores</t>
  </si>
  <si>
    <t>Gestionar financiamiento para la producción y distribución editorial efectivas</t>
  </si>
  <si>
    <t xml:space="preserve">Dentro del presupuesto 2017 se consideraron:
DCBS: $365,000 para impresión y elaboración de material
DCSH: $947,000 Impresión y elaboración de material
 </t>
  </si>
  <si>
    <t>No se cuenta con información adecuada para desarrollar el indicador</t>
  </si>
  <si>
    <t xml:space="preserve">En 2018 100% las publicaciones de la División de Ciencias Sociales y Humandiades pasaron por arbitraje.
</t>
  </si>
  <si>
    <t>Número de publicaciones académicas / Número de publicaciones académicas arbitradas</t>
  </si>
  <si>
    <t xml:space="preserve">No se cuenta con información para desarrollar el indicador </t>
  </si>
  <si>
    <t>Muestra "Homenaje al Mtro. José Luis Cuevas", Zanbatha - Museo del Valle de la Luna, 7757 asistentes
Exposción EAD, Zanbatha - Museo del Valle de la Luna</t>
  </si>
  <si>
    <t>Recien en 2017 comezarón a ofrecerse posgrados en la Unidad Lerma</t>
  </si>
  <si>
    <t>CBI: 2
CBS: 1
CSH: 0
5%</t>
  </si>
  <si>
    <t>CBI: 0
CBS: 0
CSH: 0
0%</t>
  </si>
  <si>
    <t xml:space="preserve">Proyectos aprobados por el Consejo Divisional de CBS:
Catalogación, descripción y fotodocumentación de hongos macroscópicos en la zona de la Marquesa y Nevado de Toluca (CD 02.17.5)
Ecología de aves acuáticas migratorias en los humedales del centro de México (CD 06.17.3)
Proyectos aprobados por el Consejo Divisional de CSH:
Tecnologías digitales en escuelas primarias del municipio de Lerma, Estado de México (CD 60.5)
</t>
  </si>
  <si>
    <t>Se atiende a través de la página web de la Unidad y mediante el correo electrónico a toda la comunidad universitaria, además cada Divsión cuenta con personal encargado de dar seguimiento a los proyectos de servicio social</t>
  </si>
  <si>
    <t>En el Acuerdo 01/2017 del Rector de la Unidad Lerma mediante el cual se establece la estructura organizativa de la Rectoría y Secretaría de la Unidad Lerma se establece:
Coordinación de enlace académico, tendrá entre sus funciones:
dar seguimiento a las egresados y egresados para registrar su  inclusión y desemeño aboral</t>
  </si>
  <si>
    <t xml:space="preserve">Se participó en 6 ferias o exposiciones en la que se difundieron los planes de estudio:
Feria Vocacional EPO # 1 Anexa al ENSEM, 320 asistentes
Expo Orienta Calimaya, 155 asistentes
EXPORIENTA EPO23 LERMA, 430 asistentes
Expo Orienta CECYTEM Metepec, 340 asistentes
Expo Orienta CECYTEM Plantel Jilotepec, 2,300 asistentes
1a. Expo-Orienta 2017, EPO Anexa a la Normal de Jilotepec, 565 asistentes
Se visitaron 8 instituciones de educación media superior, para promover los planes de estudio:
CECyTEM Toluca, 55 participantes
CBT No. 7 San Juan Tilapa, Toluca, 125 participantes
EPO 273 Atarasquillo "Soñar para alcanzar", 210 participantes
CBT #3 Lerma, Atarasquillo, 110 participantes
Cecytem Plantel Lerma, 280 participantes 
EPO 167 Santa Cruz Atizapan, 177 participantes
EPO 45 Mexicalcingo, 310 participantes
EPOANI EPO Anexa a la Normal de Ixtlahuaca, 288 participantes
</t>
  </si>
  <si>
    <t xml:space="preserve">Se atendieron 38 solicitudes para la cobertura y difusión de eventos; sin embargo, se cubrió un número mayor de eventos los cuales no presentaron solicitudes </t>
  </si>
  <si>
    <t>65 Profesores de TC definitivos 83%, respecto a un total de 78 plazas académicas:
CBI (19): PP 5; RT 10; SIC 4
CBS (18): CAL 5; CAM 9; CSA 4
CSH (28): AH 8; EC 5; EC 15</t>
  </si>
  <si>
    <t>Dentro de las actividades implementadas para tal fin se puede mencionar:
El Comité del SIBOT acrodo formalizar el convenio de colaboración para formar parte de la Red Universitaria de Empleo (RUE) de OCC Mundial a fin de ofrecer mayores oportunidades de empleo a estudiantes y egresados de la UAM 
Se contnuó con la colaboración con los principales portales buscadores de empleo: OCC Mundial, Bumeran, Universia, Screenie, Inc. Alumni Global Search, Adecco, Manpowerm Nuestro EMpleo, Jora México y NEUVOO</t>
  </si>
  <si>
    <t>50% Los planes que lo contemplan son:
DCBI: Ingeniería en Recursos Hídricos e Ingeniería en Computación y Telecomunicaciones, a través de la UEA  5100027
DCBS: Psicología Biomédica, se contempla en el Tronco de Integración</t>
  </si>
  <si>
    <t>Se contempla en la creación de los planes de estudio de Psicología Biomédica e Ingeniería en Computación y Telecomunicaciones</t>
  </si>
  <si>
    <t>En 2017 se firmaron y formalizaron 4 convenios que lo permiten:
- Instituto Mexicano de Teconología del Agua 
- Centro EURE S.C.
- CONALEP Lerma
- Colegio de Posgraduados</t>
  </si>
  <si>
    <t>14% de los egresados de licenciatura participaron en programas de movilidad nacional</t>
  </si>
  <si>
    <t>15% de los egresados de licenciatura participaron en programas de movilidad internacional</t>
  </si>
  <si>
    <t>En 2017 se ofrecieron 32 asesorías nutricionales, beneficiando a 28 miembros de la comunidad universtaria, 100% de ellos fueron alumnos</t>
  </si>
  <si>
    <t>Se ofrecieron consultas psicológicas a 14 alumnos (1.6% de la matrícula activa)</t>
  </si>
  <si>
    <t>La Sección de Servicios Médicos llevó a cabo 11 actividades de promoción de la salud, entre vacunaciones, pláticas, jornadas de salud y carteles, entre otras. (Beneficiando a 1,317 miembros de la comunidad universitaria)</t>
  </si>
  <si>
    <t>No se cuenta con este tipo de espacios</t>
  </si>
  <si>
    <t>En 2017 se registraron 1,590 participantes en actividades deportivas; sin embargo, esta medición puede considerar participaciones repetitivas de uno o más miembros de la comunidad universitaria</t>
  </si>
  <si>
    <t xml:space="preserve">5 competencias deportivas
Torneo de futbol: 2
Torneo convivencia UAM: 1
Rally: 2
</t>
  </si>
  <si>
    <t>1 Convenio para la prestación de servicios:
CANTAB Tecnología S.A. de C.V.
 Realizar para la empresa las actividades de investigación relacionadas con el proyecto denominado "Desarrollo de sistema de entrenamiento en realidad virtual para disminución del índice de acoso escolar: Fase II"</t>
  </si>
  <si>
    <t>No se cuenta con este tipo de convenios; sin embargo, se tiene un acuerdo verbal con autoridades del Ayuntamiento del municpio de Lerma el cual permite utilizar las siguientes instalaciones:
1.    Cancha de fútbol asociación del Club Deportivo Lerma, Ubicada en la calle 3 de mayo s/n Col. Guadalupe 52000, y la cancha de futbol rápido ubicada en la calle Manuel Villada s/n colonia CIDECO para la actividad física de los equipos de futbol asociación y fútbol rápido de las ramas varonil y femenil, los días martes, miércoles y jueves de 15:00 a 17:00 horas.
2.    Gimnasio de la Infonavit Lerma, ubicada en la calle Manuel Villada s/n colonia CIDECO, para la actividad física de los alumnos de baloncesto y voleibol de la rama varonil y femenil, los días martes, miércoles y jueves de 16:00 a 18:00 horas.
3.    Alberca del modulo deportivo de Lerma, ubicado en la calle 2 de marzo s/n Col. Centro, para la actividad de natación en la rama varonil y femenil de lunes a viernes.</t>
  </si>
  <si>
    <t xml:space="preserve">Se cuenta con 6 instructivos que básicamente cubren los servicios que se prestan actualmente en la Unidad. </t>
  </si>
  <si>
    <t>266 solicitud de transporte atendidas (113 RUL; 87 SUL; 9 DCBS; 42 DCSH; 15 DCBI), 6 solicitudes de servicios evaluadas por usuarios 
28 solicitude des servicio para traslado de muebles 
16 solicitudes de servicios para movimiento de mobiliario o apoyo a consejos académicos</t>
  </si>
  <si>
    <t xml:space="preserve">La Coordinación de Enlace Académico ofreció 32 sesiones de asesoría nutriconal, beneficiando a 28 miembros de la comunidad universitaria, 100% fueron alumnos </t>
  </si>
  <si>
    <t>1 robo por cada 215 miembros de la matrícula activa</t>
  </si>
  <si>
    <t>Cada brigadista recibió 33 horas de capacitación en 2017</t>
  </si>
  <si>
    <t xml:space="preserve">Se cuenta con 16 brigadistas activos, todos trabajadores, equivalente al 2% de la matrícula. </t>
  </si>
  <si>
    <t>Se cuenta con 7 protocolos de protección civil certificados y un Programa Específico de Protección Civil actualizado y autorizado 
Se realizaron 2 simulacros y se atendió una contigencia real (sismo 19 de septiembre)</t>
  </si>
  <si>
    <t xml:space="preserve">Se cuenta con:
Instructivo de Acceso, Permanencia y Seguridad en las Instalaciones de la Unidad Lerma, aprobado por el Consejo Académico
Se encuentra operando el sistema de video-vigilancia en la unidad
Se cuenta con dos torniquetes de acceso peatonal y una pluma de acceso vehicular 
Se renovó el sistema de alertamiento sísmico </t>
  </si>
  <si>
    <t xml:space="preserve">Los protocolos de protección y el Programa Específico de Protección Civil han sido aprobados por las autoridades locales </t>
  </si>
  <si>
    <t>La operación  de las brigadas de protección civil se fortaleció en 2017 con 33 horas de capacitación por brigadista, la realización de 2 simulacros y campañas de concientización.</t>
  </si>
  <si>
    <t xml:space="preserve">Las brigadas de protección civil son; primeros auxilios, prevención y combate de incendios, evacuación, búsqueda y rescate y comunicación social, en las cuales participan 15 brigadistas y 1 jefe de la unidad interna de protección civil. </t>
  </si>
  <si>
    <t>De acuerdo con información de la Coordinación de Recursos Humanos se atienedió a satisfacción de la representación sindical el 100% de las demndas presentadas</t>
  </si>
  <si>
    <t>No se realizaron cursos de capacitación para personal de base</t>
  </si>
  <si>
    <t>El 100% de pagos a proveedores y prestadores de servicios se realizó por transferencia bancaria</t>
  </si>
  <si>
    <t>En 2017 todos los pagos a miembros de la comunidad universitaria, adicionales a la nómina, se hicieron mediante cheque.</t>
  </si>
  <si>
    <t xml:space="preserve">El catálogo de proveedores se actualiza de manera permanente; actualmente se integra con 940 personas físicas o morales. En 2017 se dieron de baja 40 proveedores. 
Se realizaron 450 evaluaciones positivas y 3 negativas </t>
  </si>
  <si>
    <t>Se atiende a través del Sistema de Gestión de la Calidad de la Unidad Lerma</t>
  </si>
  <si>
    <t>15% de los egresados de licenciatura participaron en programas de movilidad nacional</t>
  </si>
  <si>
    <t>17% de los egresados de licenciatura participaron en programas de movilidad internacional</t>
  </si>
  <si>
    <t xml:space="preserve">Se definió la estrategia para abordar la actualización del plan Maestro de la Unidad Lerma, trabajo que se finalizará en 2018 y donde se recuperarán todas la necesidades técnicas, de espacios cerrados y abiertos que la comunidad de la Unidad Lerma requerirá en el futuro.  </t>
  </si>
  <si>
    <t xml:space="preserve">Adaptaciones Menores. Adaptaciones eléctricas en 3 Aulas para energizar computadoras 
Adecuaciones a mobiliario de CBS 
Reparación de malla ciclónica dañada 
Actualización de infraestructura de voz y datos en 8 Laboratorios 
Reparaciones de Obra civil por sismo 19S 
Confinamiento de bodega en edificio B
</t>
  </si>
  <si>
    <t xml:space="preserve">La Unidad Lerma en conjunto con la Dirección de Obras elabora año con año el plan anual de obras para la Unidad. </t>
  </si>
  <si>
    <t xml:space="preserve">Se actualizo la infraestructura de voz y datos de 8 laboratorios de la Unidad Lerma así como también se actualizo la infraestructura eléctrica en 3 salas de cómputo. </t>
  </si>
  <si>
    <t>De acuerdo con información proporcionada por los Coordinadores de estudio y divisionales de docencia al 100% a todos los alumnos de nuevo ingreso se les asigna como tutor a un PTC</t>
  </si>
  <si>
    <t>65 PTC def UAM Lerma
DCBI
100% (19 PTC def)
DCBS
10% (18 PTD def)
DCSH
100% (28 PTC def)</t>
  </si>
  <si>
    <t xml:space="preserve">Eficiencia Terminal por Cohortes Reales:
2011-2015 UAM-L 35% (CBI: 27%; CSH: 43; CBS: 36%)
2012-2016 UAM-L 20% (CBI: 13%; CSH: 24%; CBS: 23%
2013-2017 UAM-L 20% (CBI: 12%; CSH: 29%PP 0% ACD; CBS: 27%) </t>
  </si>
  <si>
    <t xml:space="preserve">Eficiencia Terminal en el plazo reglamentario:
2011 UAM-L 55% (CBI: 46%m CSH: 62%; CBS: 57%)
2012 UAM-L 43% (CBI: 20%; CSH: 52%; CBS: 58%)
2013 UAM-L 33% (CBI: 19%; CSH: 43% PP, 39% ACD; CBS: 36%)
</t>
  </si>
  <si>
    <t>Los timestres cursado promedio para terminar estudios son:
2015 UAM-L 12.30, 0.30 en exceso (CBI: 12.52; CBS: 12.13; CSH: 12.24)
2016 UAM-L 12.83, 0.83 en exceso (CBI: 12.60; CBS: 13.14; CSH: 12.55)
 2017 UAM-L 13.05, 1.05 en exceso (CBI: 13.31; CBS: 13.13; CSH: 12.87 PP; ACD:13)</t>
  </si>
  <si>
    <t>La Oficina de Bolsa de Trabajo cuenta con un padrón de 465 empleadores potenciales en el Valle de Toluca</t>
  </si>
  <si>
    <t>De acuerdo con datos de la Oficina de Bolsa de Trabajo 15% de los empleadores potenciales solicitaron recursos humanos a la Unidad Lerma</t>
  </si>
  <si>
    <t>10% de los egresados a obtenido empleo a través de la Bolsa de trabajo</t>
  </si>
  <si>
    <t>El sistema se actualiza diariamente ya que las empresas ingresan para abrir sus vacantes</t>
  </si>
  <si>
    <t>La Oficina de Bolsa de Trabajo participa en juntas de intercambio laboral y se difunden las ferias de empleo tanto físicas como en línea</t>
  </si>
  <si>
    <t>En las juntas de intercambio laboral se entrega información del SIBOT a los representantes de las empresas y a los alumnos de la unidad se les informa en eventos como el PIVU y evento de egresados</t>
  </si>
  <si>
    <t>El contacto con los egresados, a través de la Oficina de Bolsa de Trabajo, se realiza utilizando el correo electónica, a travpes de dicho medio se informa sobre concursos, cursos, vacantes y actividades de emprendurismo</t>
  </si>
  <si>
    <t>En febrero de 2017 se publicó el Estudio de seguimiento de egresados, primera y segunda generación de la Unidad Lerma, realizado por el Departamento de Egresados de la UAM.
Para este ejercicio se elaboró un padrón de 110 egresados de la primera y segunda generación (aquellos egresados en 15-I, 15-P, 15-O, 16-I y 16-P), finalmente se logró contactar a 100 de ellos 
Hasta 2017 la Unidad cuenta con 192 egresados, el estudio cubre 110.</t>
  </si>
  <si>
    <t>En mayo de 2017 durante los festejos de 8° Anversario de la Unidad Lerma se convocó a 53 egresados de los trimestres 16-P y 17-I</t>
  </si>
  <si>
    <t xml:space="preserve">Durante la ceremonia del 7° Aniversario de la Unidad Lerma, se realizó un evento en el que se reconoció a 50 egresados en el año 2015. 
</t>
  </si>
  <si>
    <t>La Coordinación de Vinculación, la Coordinación de Cultura y Extensión Universitaria, la Coordinación de Enlace Académico y la Coordinación de Nienestar Universitario y Género tienen a su cargo el acercamiento y coordinación con autoridades estatales y municipales</t>
  </si>
  <si>
    <t>Se atiende a través de la Coordinación de Bienestar Universitario y Género, realizando las siguientes activdades:
1a Jornada de salud sexual y reproductiva (febrero de 2017)
Mesa de discusión Paternidades, masculinidad y discusión política, en colaboración con el Departamento de Procesos Sociales de la DCSH (junio 2017)
Modulo sobre embarazo no planeado (julio 2017)</t>
  </si>
  <si>
    <t xml:space="preserve">En 2017 se ofrecieron 32 asesorías nutricionales, beneficiando a 28 miembros de la comunidad universtaria, 100% de ellos fueron alumnos. Se ofrecieron 29 consultas, psicológicas benefiando a 15 miembros de la comunidad universitaria (14 alumnos y trabajador)
se atiendieron, mediante asesoría psicológica, 3 casos relacionados con abuso sexual  a miembros de la comunidad estudiantil </t>
  </si>
  <si>
    <t xml:space="preserve">14 Eventos sobre promoción de la salud y número estimado de 1,317 participantes
1a Jornada de Salud Sexual y Reproductiva (febrero 2017)
Instalación del Modulo sobre embarazo no planeado (Mayo 2017)
Atención preventiva integrada IMSS UMF 223, 108 participantes
Campaña de salud para Trabajadores, 128 participantes
Jornada Itinerante Mayo ISSSTE , 124 participantes
Mitos y realidades sobre las drogas UNEME CAPA platica y stand informativo e interactivo, 89 participantes
2 campañas de desparasitación con Albendazol, 343 participantes 
2 campañas de vacunación contra Hepatitis, 80 participantes
Higiene bucal, 64 participantes
Prueba rápida de VIH para alumnos de nuevo ingreso, 51 participantes
Vacunación contra Influenza campaña invernal, 155 participantes
Ácido Fólico (B9), 75 participantes
</t>
  </si>
  <si>
    <t xml:space="preserve"> Se atiende a través de la Coordinación de Bienestrar Universitario y Género de la Unidad Lerma a través de la Comisión de Equidad de Género y Diversidad Sexual, instalda el 27 de junio de 2017</t>
  </si>
  <si>
    <t>En septiembre de 2017 la Coordinación de Bienestar Universitario y Género entregó a la Rectoría de Unidad un primer borrador del Código Comportamiento de Ético de la UAM Lerma, se espera que este trabajo se concluya y presente en le Consejo Académico de la Unidad en el primer semestre de 2018 para su aprobación y difusión</t>
  </si>
  <si>
    <t xml:space="preserve">En septiembre de 2017 la Coordinación de Bienestar Universitario y Género entregó a la Rectoría de Unidad una primer propuesta de contenido del Programa Unitario para Prevenir, Atender y Erradicar la Violencia de Género, se espera que en el primer semestre de 2018 se cuente con un documento final para someter a consideración del Consejo Académico de la Unidad Lerma </t>
  </si>
  <si>
    <t>A partir de junio de 2017 la Coordinación de Bienestar Universitario y Género junto con la Comisión de Equidad de Género y Diversidad Sexual comenzaron a trabajar en la formulación y revisión del Cuestionario de Percepción laboral y no dicriminación de la NOM 25, buscando adecuarlo al contexto de la Unidad Lerma para implementar la Encuesta de Igualdad Laboral y no Discriminación</t>
  </si>
  <si>
    <t>No se cuenta con mecanismo de denuncia; sin embargo, la Coordinación de Bienestar Universitari y Género ha atendido 6 casos de acoso sexual callejero en inmediaciones de la Unidad Lerma y 2 casos de hostigamiento sexual al interior de la Unidad.
Un caso de abuso sexual  en la comunidad estudiantil fue atendido por dicha Coordinación, se ofreció atención psicológica y asesoría jurídca especializada</t>
  </si>
  <si>
    <t>De acuerdo con la infromación recopilada, solo la División de Ciencias Sociales y Humanidades cuenta con dicho inventario</t>
  </si>
  <si>
    <t xml:space="preserve">Máximo de alumnos inscritos en algún grupo en 2017:
UAML: 52
CBI: 52
CBS: 44
CSH: 37
</t>
  </si>
  <si>
    <t>Promedio de alumnos inscritos por gurpo en 17-O:
UAML: 20
CBI: 17
CBS: 21
CSH: 20</t>
  </si>
  <si>
    <t>100%
El cupo estandar (UAM-L) es de 20 alumnos</t>
  </si>
  <si>
    <t>76%, el cupo máximo fue de 52 alumnos en 2017</t>
  </si>
  <si>
    <t>106% el promedio de horas fue de 9.6</t>
  </si>
  <si>
    <t>En la Sesión 71 del Consejo Divisional de Ciencias Básicas e Ingeniería, con fecha 13 de noviembre de 2017, se aprobaron 3 Diplomados propuestos por el Departamento de Sistemas de Información y Comunicaciones:
- Diplomado en redes
- Diplomado en Voz y Aplicaciones inalámbricas
- Diplomado en Ciencia de Datos</t>
  </si>
  <si>
    <t>Mediante Acuerdo 01/2017, el Rector de la Unidad Lerma establece, el 20 de febrero de 2015, la estructura administrativa de la Rectorìa y Secretarìa de la Unidad Lerma, este documento abroga el Acuerdo 01/2015 y establece:
Coordinación de Enlace Académico, encargada de coordinar las actividades de inducción a la vida universitaria en cada nuevo ingreso 
Programa de Inducción a la Vida Universitaria: 265 participantes
Coordinación de Bienestar Universitario y Género, encargada de promover estilos de vida sustentables a través de hábitos y consumos informados, reflexivos y responsables
Se incorporó la UEA Introducción a la Vida Universitaria para alumnos de nuevo ingreso de las tres divisiones</t>
  </si>
  <si>
    <t>DCBI
100%
En 2017 se inició el proceso de Evaluaciòn del plan y los programas de estudio de la licenciatura en Ingenierìa en Recursos Hìdricos, con expectativa de finalizar el trabajo en el primer semestre de 2018
DCBS
0%, la ùnica licenciatura que tiene la antigüedad necesaria para ser acreditada o evaluada externamente es la licenciatura en Biologìa Ambiental; sin embargo, no se ha solicitado esta evaluaciòn ya que no se cuenta con la infraestructura en espacios y equipos suficientes para lograr una evaluaciòn positiva
DCSH
Debido a que los planes y programas de estudio de las licenciaturas en Polìticas Pùblicas y Arte y Comunicaciòn Digitales y Educaciòn y Nuevas Teconologías se encuentran en proceso de adecuación o modificación a los planes y programas de estudio, no se esta en condiciones de ser acreditados</t>
  </si>
  <si>
    <t>Horas-semana-trimestre frente a grupo no tutoriales (HFGNT) por Plaza Académica de Tiempo Completo (PATC) en 17-O:
·       UAML:  9.6  (861 AA y 78 PATC)
·       CBI:   9.90 (297.21 HFGNT y 23 PATC)
·       CBS:   12.52 (321.96 HFGNT y 22 PATC)
·       CSH:   7.33  (237.47 HFGNT y 33 PATC)</t>
  </si>
  <si>
    <t>Alumnos Activos (AA) por Plaza Académica de Tiempo Completo (PATC)
UAML:   11.0
CBI: 11.6
CBS: 13.5
CSH: 9.0</t>
  </si>
  <si>
    <t>Solicitudes reiteradas al Rector General
Se obtuvieron recursos de PRODEP por $1´807,617.00
11 convenios patrocinados $7´515,914</t>
  </si>
  <si>
    <t xml:space="preserve">Se definió la estrategia para abordar la actualización del Plan Maestro de la Unidad Lerma, trabajo que se finalizará en 2018 y donde se recuperarán todas la necesidades técnicas, de espacios cerrados y abiertos que la comunidad de la Unidad Lerma requerirá en el futuro.  </t>
  </si>
  <si>
    <t>20% de las Áreas de Investigación cumple con el requisito de Cuerpo Académico "En formación"
Se cuenta con 6 Cuerpos Académicos, de los cuales solo el UAM-L-CA-1 se encuentra dentro de un Área de Investigación. Los 5 Cuerpos Académicos Restantes aún se encuentran a nivel Departamental, en 2017 se comenzarán las gestiones ante Órganos Colegiados para su conformación como Áreas de Investigación.
- UAM-L-CA-1, Políticas Públicas Economía, Sociedad y Territorio  
( Área de Investigación Política Pública, Economía, Sociedad y Territorio, CSH)
- UAM-L-CA-2 , Materiales Nanoestructurados 
(Interdepartamental, Recursos de la Tierra y Sistemas de Información y Comunicaciones)
- UAM-L-CA-3, Transporte, Destino y Tratamiento de Contaminantes 
(Departamento de Recursos de la Tierra)
- UAM-L-CA-4, Gobernanza , Participación Ciudadana, Cohesión y Capital Social en los Ámbitos Urbano y Rural
(Departamento de Procesos Sociales)
- UAM-L-CA-5, Biociencia y Biotecnología Agroalimentaria
(Departamento de Ciencias de la Alimentación)
- UAM-L-CA-6, Ecología y Conservación de Vida Silvestre
(Departamento de Ciencias Ambientales)</t>
  </si>
  <si>
    <t xml:space="preserve">Horas-semana-trimestre frente a grupo no tutoriales (HFGNT) por Plaza Académica de Tiempo Completo (PATC) en 17-O:
·       UAML:  9.6  (861 AA y 78 PATC)
·       CBI:   9.90 (297.21 HFGNT y 23 PATC)
·       CBS:   12.52 (321.96 HFGNT y 22 PATC)
·       CSH:   7.33  (237.47 HFGNT y 33 PATC)
</t>
  </si>
  <si>
    <t xml:space="preserve">Se realizaron 8 presentaciones de libro producidos en la Unidad:
Ex Libris, del artista Francisco Quintanar
La coordinación metropolitana en el sistema federal: experiencias y trazos institucionales (2 presentaciones FIL Minería y FIL Guadalajara) (DCSH)
Contextos y comunidades en las teorías y prácticas artísticas contemporáneas (FIL Minería) (DCSH)
Samuel Beckett electrónico: Samuel Beckett cloclear (FIL Minería) (DCSH)
Encuentros: arte y nuevos medios en las prácticas contemporáneas (FIL Minería) (DCSH)
Derechos y políticas públicas. Desafíos políticos e institucionales en México (2 presentaciones FIL Minería y FIL Guadalajara) (DCSH)
El estado de derecho y la calidad de la democracia en México (1 presentación FIL Guadalajara) (DCSH)
El maíz nativo en México. Una aproximación crítica desde los estudios rurales (1 presentación FIL Guadalajara) (DCSH)
</t>
  </si>
  <si>
    <t>Se cumple a través del Consejo y los Comités Editoriales de la División de Ciencias Sociales y Humanidades</t>
  </si>
  <si>
    <t>En 2017 el pocentaje de libros coeditados fue de 75%</t>
  </si>
  <si>
    <t>En 2017 se firmaron 5 convenios con instituciones públicas que atienden esta estrategia</t>
  </si>
  <si>
    <t>Se obtuvieron $4,427,615 en 2017:
PRODEP: $1,807,617
Convenios: $2,619,998</t>
  </si>
  <si>
    <t>13% financiamiento externo 
Avance 65%</t>
  </si>
  <si>
    <t>En 2017 se enviaron al Colegio Académico 5 propuestas para la creación de nuevos planes y programas de estudio de la Unidad Lerma:
DCBI:
- Ingeniería en Sistemas Mecatrónicos Industriales (Consejo Académico UAM-L, Sesión 57, Acuerdo 57.6 del 3 de abril  de 2017
- Maestría y Doctorado en Ciencias e Ingeniería (Consejo Académico UAM Lerma, Sesión 64, Acuerdo 64.3 del 17 de octubre de 2017)
DCBS: 
- Doctorado en Ciencias Biológicas y de la Salud (Consejo Académuco UAM-Lerma, Sesión 56, Auerdo 56.7, del 31 de enero de 2017)
DCSH: 
- Maestría y Doctorado en Ciencias Sociales (Consejo Académico UAM Lerma, Sesión 60, Acuerdo 60.4 del 15 de junio de 2017)</t>
  </si>
  <si>
    <t xml:space="preserve">Superficie construida: áreas cubiertas, pavimentadas, estacionamientos, circulaciones y vialidades permeables y no permeables, áreas deportivas, y de servicios 10,000 m2 </t>
  </si>
  <si>
    <t xml:space="preserve"> Se da tratamiento al 100% de las aguas negras, pero el residuo se permea al terreno </t>
  </si>
  <si>
    <t>No se reportan avances en esta meta</t>
  </si>
  <si>
    <t xml:space="preserve">
En conjunto con la Dirección de Obras se desarrolla:
 - Construcción de la Subestación Principal de la Unidad Lerma 
- Coordinación con la Dirección de Obras para la formulación del proyecto de Aulas Ligeras Dos.
- Construcción de Aulas Ligeras Dos de la Unidad Lerma, la cual cuenta con supervisión Externa
</t>
  </si>
  <si>
    <t>Estos trabajos se retomarán en 2018</t>
  </si>
  <si>
    <t xml:space="preserve">No se reportan acciones en esta estrategia </t>
  </si>
  <si>
    <t>No hay avance en esta estrategia</t>
  </si>
  <si>
    <r>
      <t>El área promedio en oficina para funcionario, mandos medios y trabajadores administrativos es de 5m</t>
    </r>
    <r>
      <rPr>
        <sz val="8"/>
        <color theme="1"/>
        <rFont val="Calibri"/>
        <family val="2"/>
      </rPr>
      <t>²
En oficinas temporales se cuenta con 75 nodos, 53 telefonos y 8 puntos de acceso inalambrico
En la Sede definitiva 89 nodos, 15 telefonos y 16 AP´s</t>
    </r>
  </si>
  <si>
    <t>Derivado del trabajo con autoridades municpales y estatales se tiene habilitada y pavimentada la Avenida de las Garzas (tramo entre Vicente Guerrero e Igancio Zaragoza)
La Coordinación de Bienestar Universitario y Género en colaboración con la Fiscalia de delitos vinculados a la violencia de género se realizó la identificación de zonas de riesgo en las inmediaciones de la Unidad Lerma, esto derivado de la denudncia de 6 casos de acoso sexual callejero
Se trabaja en forma activa en la organización de actividades culturales, de planeación, protección civil, medio ambiente e investigación con autoridades del ayuntamineto de Lerma</t>
  </si>
  <si>
    <t xml:space="preserve">En la CRM de 266 solicitudes de transporte atendidas solo han sido evaluadas 6
LA CIGA atendió 30 solicitudes de servicios; sin embargo, no se cuenta con evaluación por parte de los usuarios
La CSIC atendió 302 solicitudes, solo 172 se hicieron vía electrónica y de ellas solamente 40 fueron evaluadas </t>
  </si>
  <si>
    <t xml:space="preserve">Durante 2016, para incrementar la seguridad de la comunidad, es el “Programa Específico de Protección Civil de la Unidad Lerma”, este fue elaborado por un prestador de servicio especializado, con registro vigente como tercer acreditado de protección civil. Para 2017 se llevó a cabo la implementación de dicho programa, en las instalaciones de la Sede Definitiva, su actualización y la renovación de su vigencia.
La Unidad Lerma cuenta con 
1. Carpeta con el programa específico de protección civil de la Unidad Lerma, tanto de la sede definitiva como de las oficinas administrativas temporales, sellados por el organismo de protección civil del Estado de México y el municipio de Lerma.
2. Constancias de vistos buenos originales de las Unidades de Protección Civil del Estado de México y del Municipio de Lerma.
3. Planos firmados por el tercer acreditado de protección civil.
4. Dictamen estructural, dictamen eléctrico y dictamen de gas, firmados y avalados por peritos registrados ante el gobierno del Estado de México, así como un dictamen de residuos de manejo especial.
5. Constancias de capacitación a cada uno de los brigadistas participantes en los cursos.
6. Planos con recomendaciones en materia de protección civil, para la construcción de Aulas Ligeras 2
7. NOM-003-SEGOB-2011, señales y avisos para protección civil, NOM-008-SEGOB-2015, personas con discapacidad
8. Bitácoras de extintores, de areneros, de señalamiento, de detectores, de botiquines, de sistema de alertamiento, de tanque de gas, hidrosanitaria y eléctrica.
</t>
  </si>
  <si>
    <t>No e cuenta con programa formal</t>
  </si>
  <si>
    <t>Se cumple con el 100 % de la normativa en materia de protección civil y el 60 % en materia de edificación</t>
  </si>
  <si>
    <t>133% protección civil
80% edificación</t>
  </si>
  <si>
    <t>No se reporta avance en este rubro</t>
  </si>
  <si>
    <t>100% CCEU, 100% CRM, 100% CIGA y 60% CSIC</t>
  </si>
  <si>
    <t>En promedio el 90% de las solicitudes se tramita en forma electrónica.
80% avance en la meta</t>
  </si>
  <si>
    <t>La CSA reporta que el tiempo máximo son 45 días hábiles</t>
  </si>
  <si>
    <t>22%
35 días por encima del periodo establecido</t>
  </si>
  <si>
    <t xml:space="preserve">La CSA reporta un tiempo máximo 15 días </t>
  </si>
  <si>
    <t>66%
5 días por encima del máximo establecido</t>
  </si>
  <si>
    <t>Se espera retomar los trabajos para la actualización del Plan Maestro de la Unidad Lerma en 2018, en dichos trabajos se considerará la estrategia</t>
  </si>
  <si>
    <t xml:space="preserve">Desde 2016 se habilitó un espacio con 2 hornos de microondas de uso continuo en la Sede Definitiva. En las Oficinas Temporales se cuenta con 2 cocinetas, cada una con refrigerador y horno de microondas y un espacio cubierto para consumir alimentos. </t>
  </si>
  <si>
    <t>Operan actualmente 3 bebederos de agua potable marca Instapura Modelo IPCD-6-210 con filtro UV y de carbón activado</t>
  </si>
  <si>
    <t>La CRM realizó 3 estudios microbiológicos a los alimentos servidos en la cafetería</t>
  </si>
  <si>
    <t>En 2017 se transfirieron $23’270,419.00 mediante 656 transferencias, lo que representa el 70% del presupuesto inicial.</t>
  </si>
  <si>
    <t>En 2017 se ejerció el 100% del presupuesto asignado por el Colegio Académico a la Unidad Lerma en Otros Gastos, Operación, Inversión y Mantenimiento</t>
  </si>
  <si>
    <t>En la elaboración del presupuesto se cuida esta estrategia</t>
  </si>
  <si>
    <t>Se atiende el procedimiento establecido por la Oficina de Enlace y Acceso a la Información</t>
  </si>
  <si>
    <t>Se atiende a través de la Coordinación de Recursos Humanos</t>
  </si>
  <si>
    <t>No se cuenta con Modelo de Equidad de Género certificado; sin embargo, las bases para cumplirlo se trabajan a través de la Coordinación de Bienestar Universitario y Género</t>
  </si>
  <si>
    <t>Se está iniciando la comnstrucción del Campus Virtual</t>
  </si>
  <si>
    <t>46 UEA con apoyo en línea, 134 UEA ofertada en 2017
34%</t>
  </si>
  <si>
    <t xml:space="preserve">7 UEA se pueden impartir en modalidad virtual, 134 UEA ofertadas en 2017
5%
se programaron 72 grupos utilizando la plataforma de educación en línea, atendiendo 1,143 alumnos
</t>
  </si>
  <si>
    <t>29% de los PTC de la Unidad Lerma obtuvieron en 2017 el Estímulo a la Docencia y la Investigación (CBI 36%; CBS 25%; CSH 28%)
(Se incluyen como estímulos los Órganos e Instancias que no tienen acceso a las mismas; Rector, Secretario de Unidad, Director de División; Secretario Académico y Jefe de Departamento)</t>
  </si>
  <si>
    <t>51% de los PTC de la Unidad Lerma gozaban en 2017 de la beca a la permanencia (CBI 35%; CBS 36%; CSH 32%).
(Se incluyen como becados los Órganos e Instancias que no tienen acceso a las mismas; Rector, Secretario de Unidad, Director de División; Secretario Académico y Jefe de Departamento)</t>
  </si>
  <si>
    <t>63%, de 65 PTC 41 pertenecen al SNI y 2 al SNCA
DCBI: 42% 
DCBS 78%
DCSH 68%</t>
  </si>
  <si>
    <t>0.88 Áreas de Investigación por Departamento
Área de Investigación en Biología de la Conservación 
(Ciencias Ambientales, CBS)
Área de Investigación Política Pública, Economía, Sociedad y Territorio 
(Procesos Sociales, CSH)
Área de Investigación Sistemas de Información y Ciencias Computacionales 
(Interdepartamental Procesos Productivos y Sistemas de Información y Comunicaciones, CBI)
Área de Investigación Fisiología Integrativa y de Sistemas 
(Ciencias de la Salud, CBS)
Área de Investigación de Biociencia y Biotecnología Agroalimentaria
(Ciencias de la Alimentación, CBS)
Área de Investigación de Procesos Sociales, Políticos e Institucionales 
(Procesos Sociales, CSH)
Área de Investigación Práctica como investigación en las artes, transdisciplina y sonido
(Artes y Humanidades, CSH)
Área de investigación de Estudios de Arte, Ciencia y Tecnología 
(Artes y Humanidades, CSH)</t>
  </si>
  <si>
    <t>CBI+CBS+CSH: Externo $4,427,615 / CBI+CBS+CSH UAM $12,203,101      Externo / Total = 36%
CBI: Externo: $1,452,176 / $3,622,962 UAM, Externo / UAM= 108%
CBS: Externo $4,997,570 / $4,625,835 UAM,  Externo / UAM = 83%
CSH: Externo $3,278,325 / $3,954,304 UAM, Externo / UAM= 57%</t>
  </si>
  <si>
    <t>DCBI
Feria de Ciencias e Ingenierías del Estado de México 2017:
- Segundo lugar en el área de Manejo y Análisis Ambiental de la categoría superior, Alumna Damarys San Juan Pablo y Jessica Melisa Medina Flores
Proyecto: Producción de energía limpia a partir del tratamiento de aguas residuales (En conjunto con DCBS)
- Segundo lugar en el área de Ingenierías de la categoría superior. Alumna Jannet Galván Acosta.
Proyecto Caracterización electroquímica de películas híbridas obtenidas de dispersión base agua 
Programa jóvenes en la investigación y desarrollo tecnológico 2017, COMECyT:
- Otorgamiento de recurso económico para el desarrollo del proyecto Producción de energía limpia a partir del tratamiento de aguas residuales
- Otorgamiento de recurso económico para el desarrollo del proyecto Caracterización electroquímica de películas híbridas ontenidas de dispersión base agua 
DCBS
Programa jóvenes en la investigación y desarrollo tecnológico 2017 COMECyT
- Otorgamiento de recurso económico para el desarrollo del proyecto Identificción molecular y fisología de crecimiento de cepas bacterianas resistentes a la presencia de metales pesados (Ni Cu) en la cuenca del río Lerma</t>
  </si>
  <si>
    <t>A través de la "Convocatoria 2016 para Desarrollar Repositorios Institucionales de Acceso Abierto a la Información Científica, Tecnológica y de Innovación" del Conacyt se obtuvieron recursos para comenzar la implementación del Repositorio Institucional de la UAM Lerma, el cual entrará en operación en 2018</t>
  </si>
  <si>
    <t>Pendiente establecer mecanismo de medición</t>
  </si>
  <si>
    <t>Seminario intermitente Conversatorio Permanente, Departamento de Artes y Humanidades
Arte Sonido Medios, DEPARTAMENTO de Arte y Humandiades</t>
  </si>
  <si>
    <t>A través de la Coordinación de Extensión Universitaria se realizaron 34 actividades culturales:
6 actividades enfocadas a las Artes Visuales
- Ciclo de cine mexicano, 148 asistentes
- Ciclo de cine A cien años del nacimiento de Juan Rulfo, 131 asistentes
- Más allá de Guanajuato, 38 asistentes
- Tercer ciclo de cine mexicano, 22 asistentes
- Exposición temporal Homenaje al Mtro. José Luis Cuevas, Zanbatha - Museo del Valle de la Luna, 7,757 asistentes
- Exposición temporal, EAD 02, alumnos de Lic. en Arte y Comunicación Digitales, Zanmatha - Museo del Valle de la Luna 1,861 asistentes
27 actividades enfocadas a las Artes Escénicas:
- Música, 17 conciertos de diversos géneros musicales, 2730 asistentes
- Teatro, 7 representaciones, 1352 asistentes
1 presentación de libro, 12 asistentes
La División de Ciencias Sociales y Humanidades realizó 7 presentaciones de libros en diferentes foros</t>
  </si>
  <si>
    <t xml:space="preserve">El Sistema de Difusión Unitario se compone:
NGU, publicación trimestral, 3 números
Extensión del Órgano Informativo NGU (cartel),  1 edición
WEB 2.0 (518 publicaciones y 9,623 fans en Facebook; 518 publicaciones y 2,248 followers en Twitter)
Dentro de los resultados se puede destacar:
- Redacción de 42 notas y foto notas
- 21 notas publicadas en el Semanario UAM
</t>
  </si>
  <si>
    <t>En 2017 la Unidad Lerma (División de Ciencias Sociales y Humanidades) publicó 8 libros, de los cuales 6 fueron en coedición con casa editorial, es decir el 75% se publicó en coedición</t>
  </si>
  <si>
    <t>A partir del año 2017, a tarvés de la Coordinación de Cultura y Extensión Universitaria, se difunde en la página web de la unidad el catálogo de publicaciones de la Unidad Lerma. 
Al momento para adquirir publicaciones es necesario acudir a las oficinas administrativas y solo se acepta pago en efectivo</t>
  </si>
  <si>
    <t>Por el momento la Unidad no cuenta con egresados de posgrado, el primero de ellos comenzó a operar en 2017 (17-O)</t>
  </si>
  <si>
    <t>Los proyectos de servicio social que se encuentran vigentes son de carácter divisional, solo un programa de servicio social aprobado en Consejo Académico permite la participación de alumnos de las tres Divisiones</t>
  </si>
  <si>
    <t>Se realizaron 13 reuniones de trabajo con el GIC</t>
  </si>
  <si>
    <t>Se resolvió el 100 de las demandas internas</t>
  </si>
  <si>
    <t>El 50% de las observaciones de la Auditoria interna, en temas como arrendamiento, obras y adquisiciones, fueron atendidas satisfactoriamente</t>
  </si>
  <si>
    <t>Fueron atendidas y debidamente respondidas 21 solicitudes recibidas de la Oficina de Enlace y Acceso a la Información Universitaria</t>
  </si>
  <si>
    <t xml:space="preserve">Se cuenta con los primeros 20 procesos y sus procedimientos asociados validados, en esta etapa el sistema de Gestión de la Calidad fue alimentado por las Coordinaciones Administrativas de la Secretaría y Rectoría de Unidad. Estos documentos se encuentran vigentes, fueron revisados y actualizados y se encuentran en la página electrónica de la Unidad 
El Sistema de Gestión de la calidad no incluye aún a las Divisiones y Departamentos Académicos
</t>
  </si>
  <si>
    <t xml:space="preserve">Rectoría de Unidad, dos salas:
- 20 personas
- 25 personas
División de Ciencias Sociales y Humanidades, una sala:
- 10 personas
</t>
  </si>
  <si>
    <t>Se reportó el robo de 4 bicicletas 
Se reportaron 2 ingreso no autorizados a la Unidad
Se reportaron 6 casos de acoso sexual callejero en la inmediaciones de la Unidad 
Reporte de 2 casos de hostigamiento sexual al inter}ior de la Unidad
1 queja de discriminación por homofobia (docente - alumno)</t>
  </si>
  <si>
    <t xml:space="preserve">Participación de la Unidad Lerma en desfiles cívicos (20 de noviembre y 15 de septiembre)
2da Jornada Universitaria para la equidad, con la participación de la Comisión Ejecutiva de Atención a Víctimas del Estado de México (marzo 2017)
2da Jornada Universitaria por una vida libre de violencia, con la participación de la Unidad móvil de la Fiscalía de delitos vinculados a la violencia de género 
</t>
  </si>
  <si>
    <t>Se llevaron a cabo 13 reuniones con el GIC del SITUAM</t>
  </si>
  <si>
    <t>En 2017 se sirvieron 38,517 refrigerios, lo cual equivale a un promedio de 233 refrigerios diarios, cantidad equivalente aproximadamente al 32% de la matrícula. 
El contrato correspondiente contiene requisitos de calidad, cantidad e inocuidad, cuyo cumplimiento se monitorea a través de la CRM.
Se realizaron 3 estudios microbiológicos a los alimentos servidos en la Unidad</t>
  </si>
  <si>
    <t>Nivel 2017</t>
  </si>
  <si>
    <t>NIVEL 2017</t>
  </si>
  <si>
    <t>Objetivo estratégico</t>
  </si>
  <si>
    <t xml:space="preserve">Bueno </t>
  </si>
  <si>
    <t>Poco</t>
  </si>
  <si>
    <t>Regular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</si>
</sst>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6" formatCode="&quot;$&quot;#,##0;[Red]\-&quot;$&quot;#,##0"/>
  </numFmts>
  <fonts count="16" x14ac:knownFonts="1">
    <font>
      <sz val="11"/>
      <color theme="1"/>
      <name val="Calibri"/>
      <family val="2"/>
      <scheme val="minor"/>
    </font>
    <font>
      <sz val="8"/>
      <color theme="1"/>
      <name val="Calibri"/>
      <family val="2"/>
      <scheme val="minor"/>
    </font>
    <font>
      <b/>
      <u/>
      <sz val="8"/>
      <color rgb="FF221E1F"/>
      <name val="Cambria"/>
      <family val="1"/>
    </font>
    <font>
      <b/>
      <sz val="8"/>
      <color theme="1"/>
      <name val="Calibri"/>
      <family val="2"/>
      <scheme val="minor"/>
    </font>
    <font>
      <sz val="8"/>
      <color theme="1"/>
      <name val="Agency FB"/>
      <family val="2"/>
    </font>
    <font>
      <sz val="8"/>
      <color theme="1"/>
      <name val="Arial Narrow"/>
      <family val="2"/>
    </font>
    <font>
      <i/>
      <sz val="8"/>
      <color theme="1"/>
      <name val="Calibri"/>
      <family val="2"/>
      <scheme val="minor"/>
    </font>
    <font>
      <b/>
      <sz val="8"/>
      <color rgb="FF221E1F"/>
      <name val="Cambria"/>
      <family val="1"/>
    </font>
    <font>
      <sz val="11"/>
      <color theme="1"/>
      <name val="Calibri"/>
      <family val="2"/>
      <scheme val="minor"/>
    </font>
    <font>
      <sz val="8"/>
      <color theme="1" tint="4.9989318521683403E-2"/>
      <name val="Calibri"/>
      <family val="2"/>
      <scheme val="minor"/>
    </font>
    <font>
      <sz val="10"/>
      <name val="Arial"/>
      <family val="2"/>
    </font>
    <font>
      <b/>
      <sz val="8"/>
      <color theme="1"/>
      <name val="Arial Narrow"/>
      <family val="2"/>
    </font>
    <font>
      <b/>
      <sz val="8"/>
      <color theme="1"/>
      <name val="Cambria"/>
      <family val="1"/>
    </font>
    <font>
      <sz val="8"/>
      <color theme="1"/>
      <name val="Calibri"/>
      <family val="2"/>
    </font>
    <font>
      <b/>
      <sz val="11"/>
      <color theme="1"/>
      <name val="Calibri"/>
      <family val="2"/>
      <scheme val="minor"/>
    </font>
    <font>
      <sz val="8"/>
      <color rgb="FFFF0000"/>
      <name val="Calibri"/>
      <family val="2"/>
      <scheme val="minor"/>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s>
  <cellStyleXfs count="4">
    <xf numFmtId="0" fontId="0" fillId="0" borderId="0"/>
    <xf numFmtId="0" fontId="8" fillId="0" borderId="0"/>
    <xf numFmtId="0" fontId="10" fillId="0" borderId="0"/>
    <xf numFmtId="9" fontId="8" fillId="0" borderId="0" applyFont="0" applyFill="0" applyBorder="0" applyAlignment="0" applyProtection="0"/>
  </cellStyleXfs>
  <cellXfs count="218">
    <xf numFmtId="0" fontId="0" fillId="0" borderId="0" xfId="0"/>
    <xf numFmtId="0" fontId="1" fillId="0" borderId="0" xfId="0" applyFont="1" applyAlignment="1">
      <alignment horizontal="center" vertical="center"/>
    </xf>
    <xf numFmtId="0" fontId="1" fillId="0" borderId="0" xfId="0" applyFont="1"/>
    <xf numFmtId="0" fontId="1" fillId="0" borderId="0" xfId="0" applyFont="1" applyAlignment="1">
      <alignment horizontal="center"/>
    </xf>
    <xf numFmtId="0" fontId="1" fillId="0" borderId="0" xfId="0" applyFont="1" applyAlignment="1">
      <alignment wrapText="1"/>
    </xf>
    <xf numFmtId="0" fontId="5" fillId="0" borderId="1" xfId="0" applyFont="1" applyBorder="1" applyAlignment="1">
      <alignment horizontal="center"/>
    </xf>
    <xf numFmtId="0" fontId="5" fillId="0" borderId="1" xfId="0" applyFont="1" applyBorder="1" applyAlignment="1">
      <alignment horizontal="center" vertical="center"/>
    </xf>
    <xf numFmtId="0" fontId="3" fillId="0" borderId="1" xfId="0" applyFont="1" applyBorder="1" applyAlignment="1">
      <alignment horizontal="justify" vertical="center" wrapText="1"/>
    </xf>
    <xf numFmtId="0" fontId="1" fillId="0" borderId="1" xfId="0" applyFont="1" applyBorder="1" applyAlignment="1">
      <alignment horizontal="center" vertical="center"/>
    </xf>
    <xf numFmtId="0" fontId="1" fillId="0" borderId="1" xfId="0" applyFont="1" applyBorder="1" applyAlignment="1">
      <alignment horizontal="justify" vertical="center" wrapText="1"/>
    </xf>
    <xf numFmtId="0" fontId="2" fillId="0" borderId="0" xfId="0" applyFont="1" applyBorder="1" applyAlignment="1">
      <alignment vertical="center" wrapText="1"/>
    </xf>
    <xf numFmtId="0" fontId="3" fillId="0" borderId="0" xfId="0" applyFont="1" applyAlignment="1">
      <alignment horizontal="left" vertical="center"/>
    </xf>
    <xf numFmtId="9" fontId="1" fillId="0" borderId="1" xfId="0" applyNumberFormat="1" applyFont="1" applyFill="1" applyBorder="1" applyAlignment="1">
      <alignment horizontal="justify" vertical="center" wrapText="1"/>
    </xf>
    <xf numFmtId="0" fontId="1" fillId="0" borderId="1" xfId="0" applyFont="1" applyFill="1" applyBorder="1" applyAlignment="1">
      <alignment horizontal="justify" vertical="center" wrapText="1"/>
    </xf>
    <xf numFmtId="0" fontId="4" fillId="0" borderId="1" xfId="0" applyFont="1"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left" vertical="center" wrapText="1"/>
    </xf>
    <xf numFmtId="0" fontId="1" fillId="0" borderId="1" xfId="0" applyFont="1" applyFill="1" applyBorder="1" applyAlignment="1">
      <alignment vertical="center" wrapText="1"/>
    </xf>
    <xf numFmtId="9" fontId="1" fillId="0" borderId="1" xfId="0" applyNumberFormat="1" applyFont="1" applyFill="1" applyBorder="1" applyAlignment="1">
      <alignment horizontal="left" vertical="center" wrapText="1"/>
    </xf>
    <xf numFmtId="0" fontId="1" fillId="0" borderId="0" xfId="0" applyFont="1" applyAlignment="1">
      <alignment horizontal="left"/>
    </xf>
    <xf numFmtId="0" fontId="3" fillId="0" borderId="1" xfId="0" applyFont="1" applyBorder="1" applyAlignment="1">
      <alignment horizontal="left" vertical="center" wrapText="1"/>
    </xf>
    <xf numFmtId="0" fontId="1" fillId="0" borderId="0" xfId="0" applyFont="1" applyAlignment="1">
      <alignment horizontal="left" wrapText="1"/>
    </xf>
    <xf numFmtId="6" fontId="1" fillId="0" borderId="1" xfId="0" applyNumberFormat="1" applyFont="1" applyFill="1" applyBorder="1" applyAlignment="1">
      <alignment horizontal="left" vertical="center" wrapText="1"/>
    </xf>
    <xf numFmtId="0" fontId="3" fillId="0" borderId="0" xfId="0" applyFont="1" applyFill="1"/>
    <xf numFmtId="0" fontId="1" fillId="0" borderId="0" xfId="0" applyFont="1" applyFill="1"/>
    <xf numFmtId="0" fontId="1" fillId="0" borderId="0" xfId="0" applyFont="1" applyFill="1" applyAlignment="1">
      <alignment horizontal="center" vertical="center"/>
    </xf>
    <xf numFmtId="0" fontId="3" fillId="0" borderId="0" xfId="0" applyFont="1" applyFill="1" applyAlignment="1">
      <alignment horizontal="left" vertical="center"/>
    </xf>
    <xf numFmtId="0" fontId="5" fillId="0" borderId="1" xfId="0" applyFont="1" applyFill="1" applyBorder="1" applyAlignment="1">
      <alignment horizontal="center"/>
    </xf>
    <xf numFmtId="0" fontId="5"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1" fillId="0" borderId="0" xfId="0" applyFont="1" applyFill="1" applyAlignment="1">
      <alignment horizontal="center"/>
    </xf>
    <xf numFmtId="0" fontId="1" fillId="0" borderId="0" xfId="0" applyFont="1" applyFill="1" applyAlignment="1">
      <alignment wrapText="1"/>
    </xf>
    <xf numFmtId="0" fontId="0" fillId="0" borderId="0" xfId="0" applyFont="1" applyBorder="1"/>
    <xf numFmtId="0" fontId="0" fillId="0" borderId="0" xfId="0" applyFont="1" applyFill="1" applyBorder="1"/>
    <xf numFmtId="0" fontId="1" fillId="3" borderId="1" xfId="0" applyFont="1" applyFill="1" applyBorder="1" applyAlignment="1">
      <alignment horizontal="justify" vertical="center" wrapText="1"/>
    </xf>
    <xf numFmtId="0" fontId="1" fillId="0" borderId="0" xfId="0" applyFont="1" applyAlignment="1">
      <alignment vertical="center" wrapText="1"/>
    </xf>
    <xf numFmtId="0" fontId="3" fillId="0" borderId="1" xfId="0" applyFont="1" applyBorder="1" applyAlignment="1">
      <alignment vertical="center" wrapText="1"/>
    </xf>
    <xf numFmtId="0" fontId="1" fillId="0" borderId="1" xfId="0" applyFont="1" applyBorder="1" applyAlignment="1">
      <alignment vertical="center" wrapText="1"/>
    </xf>
    <xf numFmtId="9" fontId="1" fillId="0" borderId="1" xfId="0" applyNumberFormat="1" applyFont="1" applyBorder="1" applyAlignment="1">
      <alignment horizontal="left" vertical="center" wrapText="1"/>
    </xf>
    <xf numFmtId="0" fontId="1" fillId="0" borderId="1" xfId="0" applyFont="1" applyFill="1" applyBorder="1" applyAlignment="1">
      <alignment horizontal="left" vertical="center" wrapText="1"/>
    </xf>
    <xf numFmtId="0" fontId="1" fillId="0" borderId="0" xfId="0" applyFont="1" applyFill="1" applyAlignment="1">
      <alignment vertical="center" wrapText="1"/>
    </xf>
    <xf numFmtId="0" fontId="3" fillId="0" borderId="12" xfId="0" applyFont="1" applyBorder="1" applyAlignment="1">
      <alignment horizontal="justify" vertical="center" wrapText="1"/>
    </xf>
    <xf numFmtId="0" fontId="1" fillId="0" borderId="12" xfId="0" applyFont="1" applyFill="1" applyBorder="1" applyAlignment="1">
      <alignment horizontal="justify" vertical="center" wrapText="1"/>
    </xf>
    <xf numFmtId="0" fontId="1" fillId="0" borderId="12" xfId="0" applyFont="1" applyFill="1" applyBorder="1" applyAlignment="1">
      <alignment horizontal="left" vertical="center" wrapText="1"/>
    </xf>
    <xf numFmtId="0" fontId="1" fillId="0" borderId="12" xfId="0" applyFont="1" applyFill="1" applyBorder="1" applyAlignment="1">
      <alignment vertical="center" wrapText="1"/>
    </xf>
    <xf numFmtId="0" fontId="1" fillId="0" borderId="1" xfId="0" applyFont="1" applyBorder="1" applyAlignment="1">
      <alignment wrapText="1"/>
    </xf>
    <xf numFmtId="0" fontId="1" fillId="0" borderId="1" xfId="0" applyFont="1" applyFill="1" applyBorder="1"/>
    <xf numFmtId="0" fontId="1" fillId="0" borderId="1" xfId="0" applyFont="1" applyBorder="1"/>
    <xf numFmtId="0" fontId="1" fillId="0" borderId="1" xfId="0" applyFont="1" applyFill="1" applyBorder="1" applyAlignment="1">
      <alignment vertical="center"/>
    </xf>
    <xf numFmtId="0" fontId="1" fillId="0" borderId="1" xfId="0" applyFont="1" applyBorder="1" applyAlignment="1">
      <alignment vertical="center"/>
    </xf>
    <xf numFmtId="0" fontId="1" fillId="0" borderId="1" xfId="0" applyFont="1" applyFill="1" applyBorder="1" applyAlignment="1">
      <alignment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xf>
    <xf numFmtId="0" fontId="9" fillId="0" borderId="1" xfId="0" applyFont="1" applyFill="1" applyBorder="1" applyAlignment="1">
      <alignment horizontal="justify" vertical="center" wrapText="1"/>
    </xf>
    <xf numFmtId="0" fontId="1" fillId="0" borderId="1" xfId="0" applyFont="1" applyFill="1" applyBorder="1" applyAlignment="1">
      <alignment horizontal="left" wrapText="1"/>
    </xf>
    <xf numFmtId="0" fontId="3" fillId="0" borderId="0" xfId="0" applyFont="1" applyFill="1" applyAlignment="1">
      <alignment vertical="center" wrapText="1"/>
    </xf>
    <xf numFmtId="0" fontId="1" fillId="0" borderId="0" xfId="0" applyFont="1" applyFill="1" applyAlignment="1">
      <alignment horizontal="center" vertical="center" wrapText="1"/>
    </xf>
    <xf numFmtId="0" fontId="3" fillId="0" borderId="0" xfId="0" applyFont="1" applyFill="1" applyAlignment="1">
      <alignment horizontal="center" vertical="center" wrapText="1"/>
    </xf>
    <xf numFmtId="9" fontId="1" fillId="0" borderId="1" xfId="0" applyNumberFormat="1" applyFont="1" applyFill="1" applyBorder="1" applyAlignment="1">
      <alignment horizontal="left" vertical="center"/>
    </xf>
    <xf numFmtId="9" fontId="1" fillId="0" borderId="0" xfId="0" applyNumberFormat="1" applyFont="1" applyFill="1"/>
    <xf numFmtId="0" fontId="1" fillId="0" borderId="1" xfId="0" applyFont="1" applyBorder="1" applyAlignment="1">
      <alignment horizontal="left" vertical="center" wrapText="1"/>
    </xf>
    <xf numFmtId="0" fontId="1" fillId="0" borderId="1" xfId="0" applyFont="1" applyFill="1" applyBorder="1" applyAlignment="1">
      <alignment horizontal="left" vertical="center" wrapText="1"/>
    </xf>
    <xf numFmtId="0" fontId="1" fillId="0" borderId="0" xfId="0" applyFont="1" applyAlignment="1">
      <alignment horizontal="center" vertical="center" wrapText="1"/>
    </xf>
    <xf numFmtId="0" fontId="1" fillId="0" borderId="1" xfId="0" applyFont="1" applyBorder="1" applyAlignment="1">
      <alignment horizontal="center" vertical="center" wrapText="1"/>
    </xf>
    <xf numFmtId="9" fontId="1" fillId="0" borderId="1" xfId="0" applyNumberFormat="1" applyFont="1" applyBorder="1" applyAlignment="1">
      <alignment horizontal="center" vertical="center" wrapText="1"/>
    </xf>
    <xf numFmtId="9" fontId="1" fillId="0" borderId="1" xfId="0" applyNumberFormat="1" applyFont="1" applyFill="1" applyBorder="1" applyAlignment="1">
      <alignment horizontal="center" vertical="center" wrapText="1"/>
    </xf>
    <xf numFmtId="0" fontId="1" fillId="0" borderId="0" xfId="0" applyFont="1" applyAlignment="1">
      <alignment horizontal="left" vertical="center" wrapText="1"/>
    </xf>
    <xf numFmtId="9" fontId="1" fillId="0" borderId="1" xfId="0" applyNumberFormat="1" applyFont="1" applyBorder="1" applyAlignment="1">
      <alignment horizontal="center" vertical="center"/>
    </xf>
    <xf numFmtId="10" fontId="1" fillId="0" borderId="1" xfId="0" applyNumberFormat="1" applyFont="1" applyFill="1" applyBorder="1" applyAlignment="1">
      <alignment horizontal="center" vertical="center" wrapText="1"/>
    </xf>
    <xf numFmtId="0" fontId="3" fillId="0" borderId="1" xfId="0" applyFont="1" applyBorder="1"/>
    <xf numFmtId="0" fontId="1" fillId="0" borderId="1" xfId="0" applyFont="1" applyBorder="1" applyAlignment="1">
      <alignment horizontal="left" vertical="center"/>
    </xf>
    <xf numFmtId="10" fontId="1" fillId="0" borderId="1" xfId="0" applyNumberFormat="1" applyFont="1" applyBorder="1" applyAlignment="1">
      <alignment horizontal="center" vertical="center"/>
    </xf>
    <xf numFmtId="9" fontId="1" fillId="0" borderId="1" xfId="0" applyNumberFormat="1" applyFont="1" applyFill="1" applyBorder="1" applyAlignment="1">
      <alignment horizontal="center" vertical="center"/>
    </xf>
    <xf numFmtId="0" fontId="1" fillId="0" borderId="10" xfId="0" applyFont="1" applyBorder="1" applyAlignment="1">
      <alignment horizontal="center" vertical="center"/>
    </xf>
    <xf numFmtId="0" fontId="1" fillId="0" borderId="10" xfId="0" applyFont="1" applyFill="1" applyBorder="1" applyAlignment="1">
      <alignment horizontal="left" vertical="center" wrapText="1"/>
    </xf>
    <xf numFmtId="0" fontId="1" fillId="0" borderId="10" xfId="0" applyFont="1" applyFill="1" applyBorder="1" applyAlignment="1">
      <alignment horizontal="center" vertical="center"/>
    </xf>
    <xf numFmtId="0" fontId="1" fillId="0" borderId="2" xfId="0" applyFont="1" applyFill="1" applyBorder="1" applyAlignment="1">
      <alignment horizontal="justify" vertical="center" wrapText="1"/>
    </xf>
    <xf numFmtId="0" fontId="1" fillId="0" borderId="10" xfId="0" applyFont="1" applyFill="1" applyBorder="1" applyAlignment="1">
      <alignment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0" fillId="0" borderId="0" xfId="2"/>
    <xf numFmtId="0" fontId="1" fillId="0" borderId="0" xfId="0" applyFont="1" applyFill="1" applyBorder="1" applyAlignment="1">
      <alignment vertical="center" wrapText="1"/>
    </xf>
    <xf numFmtId="0" fontId="1" fillId="0" borderId="1" xfId="0" applyFont="1" applyFill="1" applyBorder="1" applyAlignment="1">
      <alignment horizontal="left" vertical="center" wrapText="1"/>
    </xf>
    <xf numFmtId="0" fontId="3" fillId="0" borderId="10" xfId="0" applyFont="1" applyBorder="1" applyAlignment="1">
      <alignment horizontal="justify" vertical="center" wrapText="1"/>
    </xf>
    <xf numFmtId="0" fontId="1" fillId="0" borderId="1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1"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center"/>
    </xf>
    <xf numFmtId="0" fontId="1" fillId="0" borderId="11" xfId="0" applyFont="1" applyFill="1" applyBorder="1" applyAlignment="1">
      <alignment vertical="center" wrapText="1"/>
    </xf>
    <xf numFmtId="9" fontId="1" fillId="0" borderId="1" xfId="3" applyFont="1" applyFill="1" applyBorder="1" applyAlignment="1">
      <alignment horizontal="center" vertical="center"/>
    </xf>
    <xf numFmtId="0" fontId="1" fillId="0" borderId="10" xfId="0" applyFont="1" applyFill="1" applyBorder="1" applyAlignment="1">
      <alignment horizontal="justify" vertical="center" wrapText="1"/>
    </xf>
    <xf numFmtId="9" fontId="1" fillId="0" borderId="11" xfId="0" applyNumberFormat="1" applyFont="1" applyFill="1" applyBorder="1" applyAlignment="1">
      <alignment horizontal="center" vertical="center" wrapText="1"/>
    </xf>
    <xf numFmtId="0" fontId="1" fillId="0" borderId="11" xfId="0" applyFont="1" applyFill="1" applyBorder="1" applyAlignment="1">
      <alignment horizontal="justify" vertical="center" wrapText="1"/>
    </xf>
    <xf numFmtId="9" fontId="1" fillId="0" borderId="1" xfId="3" applyFont="1" applyFill="1" applyBorder="1" applyAlignment="1">
      <alignment horizontal="center" vertical="center" wrapText="1"/>
    </xf>
    <xf numFmtId="0" fontId="1" fillId="0" borderId="13" xfId="0" applyFont="1" applyFill="1" applyBorder="1" applyAlignment="1">
      <alignment horizontal="left" vertical="center" wrapText="1"/>
    </xf>
    <xf numFmtId="0" fontId="1" fillId="0" borderId="13" xfId="0" applyFont="1" applyFill="1" applyBorder="1" applyAlignment="1">
      <alignment wrapText="1"/>
    </xf>
    <xf numFmtId="9" fontId="1" fillId="0" borderId="11" xfId="0" applyNumberFormat="1" applyFont="1" applyFill="1" applyBorder="1" applyAlignment="1">
      <alignment horizontal="left" vertical="center"/>
    </xf>
    <xf numFmtId="0" fontId="11" fillId="0" borderId="1" xfId="0" applyFont="1" applyBorder="1" applyAlignment="1">
      <alignment horizontal="center" vertical="center"/>
    </xf>
    <xf numFmtId="0" fontId="3" fillId="0" borderId="1" xfId="0" applyFont="1" applyBorder="1" applyAlignment="1">
      <alignment horizontal="center" vertical="center" wrapText="1"/>
    </xf>
    <xf numFmtId="0" fontId="1" fillId="0" borderId="11" xfId="0" applyFont="1" applyBorder="1" applyAlignment="1">
      <alignment horizontal="justify" vertical="center" wrapText="1"/>
    </xf>
    <xf numFmtId="0" fontId="3" fillId="0" borderId="1" xfId="0" applyFont="1" applyBorder="1" applyAlignment="1">
      <alignment horizontal="center"/>
    </xf>
    <xf numFmtId="9" fontId="1" fillId="0" borderId="1" xfId="3" applyFont="1" applyBorder="1" applyAlignment="1">
      <alignment horizontal="center" vertical="center"/>
    </xf>
    <xf numFmtId="9" fontId="1" fillId="0" borderId="10" xfId="0" applyNumberFormat="1" applyFont="1" applyFill="1" applyBorder="1" applyAlignment="1">
      <alignment horizontal="left" vertical="center" wrapText="1"/>
    </xf>
    <xf numFmtId="9" fontId="1" fillId="0" borderId="11" xfId="0" applyNumberFormat="1" applyFont="1" applyFill="1" applyBorder="1" applyAlignment="1">
      <alignment horizontal="left" vertical="center" wrapText="1"/>
    </xf>
    <xf numFmtId="0" fontId="1" fillId="0" borderId="1" xfId="0" applyFont="1" applyBorder="1" applyAlignment="1">
      <alignment horizontal="center" vertical="center" wrapText="1"/>
    </xf>
    <xf numFmtId="0" fontId="1" fillId="0" borderId="1" xfId="0" applyFont="1" applyFill="1" applyBorder="1" applyAlignment="1">
      <alignment horizontal="left" vertical="center" wrapText="1"/>
    </xf>
    <xf numFmtId="0" fontId="1" fillId="0" borderId="11"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9" fontId="1" fillId="0" borderId="1" xfId="0" applyNumberFormat="1" applyFont="1" applyBorder="1" applyAlignment="1">
      <alignment horizontal="center" vertical="center"/>
    </xf>
    <xf numFmtId="0" fontId="1" fillId="0" borderId="11" xfId="0" applyFont="1" applyBorder="1" applyAlignment="1">
      <alignment horizontal="left" vertical="center" wrapText="1"/>
    </xf>
    <xf numFmtId="0" fontId="1" fillId="0" borderId="11" xfId="0" applyFont="1" applyBorder="1" applyAlignment="1">
      <alignment vertical="center" wrapText="1"/>
    </xf>
    <xf numFmtId="9" fontId="1" fillId="0" borderId="11" xfId="0" applyNumberFormat="1" applyFont="1" applyBorder="1" applyAlignment="1">
      <alignment horizontal="center" vertical="center"/>
    </xf>
    <xf numFmtId="0" fontId="1" fillId="0" borderId="11" xfId="0" applyFont="1" applyBorder="1" applyAlignment="1">
      <alignment horizontal="center" vertical="center" wrapText="1"/>
    </xf>
    <xf numFmtId="0" fontId="1" fillId="0" borderId="1" xfId="0" applyFont="1" applyFill="1" applyBorder="1" applyAlignment="1">
      <alignment horizontal="left" vertical="center" wrapText="1"/>
    </xf>
    <xf numFmtId="0" fontId="1" fillId="0" borderId="11" xfId="0" applyFont="1" applyFill="1"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9" fontId="1" fillId="0" borderId="1" xfId="0" applyNumberFormat="1" applyFont="1" applyBorder="1" applyAlignment="1">
      <alignment horizontal="center" vertical="center"/>
    </xf>
    <xf numFmtId="0" fontId="1" fillId="0" borderId="1" xfId="0" applyFont="1" applyBorder="1" applyAlignment="1">
      <alignment horizontal="center" vertical="center" wrapText="1"/>
    </xf>
    <xf numFmtId="9" fontId="1" fillId="0" borderId="1" xfId="0" applyNumberFormat="1" applyFont="1" applyBorder="1" applyAlignment="1">
      <alignment horizontal="center" vertical="center"/>
    </xf>
    <xf numFmtId="0" fontId="3" fillId="0" borderId="14" xfId="0" applyFont="1" applyBorder="1" applyAlignment="1">
      <alignment horizontal="center" vertical="center" wrapText="1"/>
    </xf>
    <xf numFmtId="0" fontId="1" fillId="0" borderId="14" xfId="0" applyFont="1" applyBorder="1" applyAlignment="1">
      <alignment vertical="center" wrapText="1"/>
    </xf>
    <xf numFmtId="0" fontId="1" fillId="0" borderId="14" xfId="0" applyFont="1" applyFill="1" applyBorder="1" applyAlignment="1">
      <alignment horizontal="left" vertical="center" wrapText="1"/>
    </xf>
    <xf numFmtId="0" fontId="1" fillId="0" borderId="11" xfId="0" applyFont="1" applyBorder="1" applyAlignment="1">
      <alignment vertical="center"/>
    </xf>
    <xf numFmtId="0" fontId="1" fillId="0" borderId="11" xfId="0" applyFont="1" applyFill="1" applyBorder="1" applyAlignment="1">
      <alignment vertical="center"/>
    </xf>
    <xf numFmtId="0" fontId="1" fillId="2" borderId="1" xfId="0" applyFont="1" applyFill="1" applyBorder="1"/>
    <xf numFmtId="0" fontId="1" fillId="0" borderId="14" xfId="0" applyFont="1" applyBorder="1" applyAlignment="1">
      <alignment horizontal="left" vertical="center" wrapText="1"/>
    </xf>
    <xf numFmtId="0" fontId="1" fillId="0" borderId="1" xfId="0" applyFont="1" applyBorder="1" applyAlignment="1">
      <alignment horizontal="center" vertical="center" wrapText="1"/>
    </xf>
    <xf numFmtId="9" fontId="1" fillId="0" borderId="1" xfId="0" applyNumberFormat="1" applyFont="1" applyBorder="1" applyAlignment="1">
      <alignment horizontal="center" vertical="center"/>
    </xf>
    <xf numFmtId="9" fontId="1" fillId="0" borderId="11" xfId="3" applyFont="1" applyFill="1" applyBorder="1" applyAlignment="1">
      <alignment horizontal="center" vertical="center"/>
    </xf>
    <xf numFmtId="0" fontId="1" fillId="3" borderId="1" xfId="0" applyFont="1" applyFill="1" applyBorder="1" applyAlignment="1">
      <alignment vertical="center" wrapText="1"/>
    </xf>
    <xf numFmtId="0" fontId="1" fillId="0" borderId="14" xfId="0" applyFont="1" applyFill="1" applyBorder="1" applyAlignment="1">
      <alignment vertical="center" wrapText="1"/>
    </xf>
    <xf numFmtId="0" fontId="1" fillId="0" borderId="1" xfId="0" applyFont="1" applyFill="1" applyBorder="1" applyAlignment="1">
      <alignment horizontal="left" vertical="center" wrapText="1"/>
    </xf>
    <xf numFmtId="9" fontId="1" fillId="0" borderId="1" xfId="0" applyNumberFormat="1" applyFont="1" applyBorder="1" applyAlignment="1">
      <alignment horizontal="center" vertical="center"/>
    </xf>
    <xf numFmtId="0" fontId="1" fillId="0" borderId="1" xfId="0" applyFont="1" applyFill="1" applyBorder="1" applyAlignment="1">
      <alignment horizontal="left" vertical="center" wrapText="1"/>
    </xf>
    <xf numFmtId="0" fontId="1" fillId="0" borderId="1" xfId="0" applyFont="1" applyBorder="1" applyAlignment="1">
      <alignment horizontal="center" vertical="center" wrapText="1"/>
    </xf>
    <xf numFmtId="9" fontId="1" fillId="0" borderId="1" xfId="0" applyNumberFormat="1" applyFont="1" applyBorder="1" applyAlignment="1">
      <alignment horizontal="center" vertical="center"/>
    </xf>
    <xf numFmtId="9" fontId="1" fillId="0" borderId="1" xfId="3" applyFont="1" applyBorder="1" applyAlignment="1">
      <alignment horizontal="center" vertical="center" wrapText="1"/>
    </xf>
    <xf numFmtId="9" fontId="1" fillId="0" borderId="1" xfId="0" applyNumberFormat="1" applyFont="1" applyBorder="1" applyAlignment="1">
      <alignment horizontal="center" vertical="center"/>
    </xf>
    <xf numFmtId="0" fontId="1" fillId="5" borderId="1" xfId="0" applyFont="1" applyFill="1" applyBorder="1"/>
    <xf numFmtId="0" fontId="1" fillId="6" borderId="1" xfId="0" applyFont="1" applyFill="1" applyBorder="1"/>
    <xf numFmtId="0" fontId="15" fillId="5" borderId="1" xfId="0" applyFont="1" applyFill="1" applyBorder="1"/>
    <xf numFmtId="0" fontId="15" fillId="2" borderId="1" xfId="0" applyFont="1" applyFill="1" applyBorder="1"/>
    <xf numFmtId="0" fontId="1" fillId="5" borderId="10" xfId="0" applyFont="1" applyFill="1" applyBorder="1"/>
    <xf numFmtId="0" fontId="0" fillId="5" borderId="1" xfId="0" applyFont="1" applyFill="1" applyBorder="1"/>
    <xf numFmtId="0" fontId="0" fillId="6" borderId="1" xfId="0" applyFont="1" applyFill="1" applyBorder="1"/>
    <xf numFmtId="0" fontId="0" fillId="2" borderId="1" xfId="0" applyFont="1" applyFill="1" applyBorder="1"/>
    <xf numFmtId="0" fontId="0" fillId="0" borderId="1" xfId="0" applyFont="1" applyFill="1" applyBorder="1"/>
    <xf numFmtId="0" fontId="0" fillId="0" borderId="1" xfId="0" applyFont="1" applyBorder="1"/>
    <xf numFmtId="9" fontId="1" fillId="2" borderId="1" xfId="3" applyFont="1" applyFill="1" applyBorder="1" applyAlignment="1">
      <alignment horizontal="center" vertical="center"/>
    </xf>
    <xf numFmtId="0" fontId="1" fillId="6" borderId="1" xfId="0" applyFont="1" applyFill="1" applyBorder="1" applyAlignment="1">
      <alignment vertical="center" wrapText="1"/>
    </xf>
    <xf numFmtId="9" fontId="1" fillId="5" borderId="1" xfId="3" applyFont="1" applyFill="1" applyBorder="1" applyAlignment="1">
      <alignment horizontal="center" vertical="center"/>
    </xf>
    <xf numFmtId="9" fontId="1" fillId="6" borderId="1" xfId="0" applyNumberFormat="1" applyFont="1" applyFill="1" applyBorder="1" applyAlignment="1">
      <alignment horizontal="center" vertical="center"/>
    </xf>
    <xf numFmtId="0" fontId="1" fillId="6" borderId="1" xfId="0" applyFont="1" applyFill="1" applyBorder="1" applyAlignment="1">
      <alignment horizontal="center" vertical="center" wrapText="1"/>
    </xf>
    <xf numFmtId="9" fontId="1" fillId="5" borderId="1" xfId="0" applyNumberFormat="1" applyFont="1" applyFill="1" applyBorder="1" applyAlignment="1">
      <alignment horizontal="center" vertical="center"/>
    </xf>
    <xf numFmtId="0" fontId="14" fillId="0" borderId="1" xfId="0" applyFont="1" applyBorder="1" applyAlignment="1">
      <alignment horizontal="center"/>
    </xf>
    <xf numFmtId="0" fontId="14" fillId="0" borderId="1" xfId="0" applyFont="1" applyBorder="1" applyAlignment="1">
      <alignment horizontal="center"/>
    </xf>
    <xf numFmtId="0" fontId="7" fillId="0" borderId="1" xfId="0" applyFont="1" applyFill="1" applyBorder="1" applyAlignment="1">
      <alignment horizontal="left" vertical="center" wrapText="1"/>
    </xf>
    <xf numFmtId="0" fontId="7" fillId="0" borderId="12" xfId="0" applyFont="1" applyFill="1" applyBorder="1" applyAlignment="1">
      <alignment horizontal="left" vertical="center" wrapText="1"/>
    </xf>
    <xf numFmtId="0" fontId="7" fillId="0" borderId="10"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11"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5"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8" xfId="0" applyFont="1" applyFill="1" applyBorder="1" applyAlignment="1">
      <alignment horizontal="left" vertical="center" wrapText="1"/>
    </xf>
    <xf numFmtId="0" fontId="7" fillId="0" borderId="3"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7" fillId="0" borderId="9" xfId="0" applyFont="1" applyFill="1" applyBorder="1" applyAlignment="1">
      <alignment horizontal="left" vertical="center" wrapText="1"/>
    </xf>
    <xf numFmtId="0" fontId="7" fillId="0" borderId="6" xfId="0" applyFont="1" applyFill="1" applyBorder="1" applyAlignment="1">
      <alignment horizontal="left" vertical="center" wrapText="1"/>
    </xf>
    <xf numFmtId="0" fontId="1" fillId="0" borderId="6" xfId="0" applyFont="1" applyFill="1" applyBorder="1" applyAlignment="1">
      <alignment horizontal="center"/>
    </xf>
    <xf numFmtId="0" fontId="1" fillId="0" borderId="10" xfId="0" applyFont="1" applyFill="1" applyBorder="1" applyAlignment="1">
      <alignment horizontal="center" vertical="center"/>
    </xf>
    <xf numFmtId="0" fontId="1" fillId="0" borderId="11" xfId="0" applyFont="1" applyFill="1" applyBorder="1" applyAlignment="1">
      <alignment horizontal="center" vertical="center"/>
    </xf>
    <xf numFmtId="0" fontId="1" fillId="0" borderId="10"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7" fillId="0" borderId="4" xfId="0" applyFont="1" applyFill="1" applyBorder="1" applyAlignment="1">
      <alignment horizontal="left" vertical="center" wrapText="1"/>
    </xf>
    <xf numFmtId="0" fontId="1" fillId="0" borderId="10" xfId="0" applyFont="1" applyFill="1" applyBorder="1" applyAlignment="1">
      <alignment horizontal="left" vertical="center" wrapText="1"/>
    </xf>
    <xf numFmtId="0" fontId="1" fillId="0" borderId="11" xfId="0" applyFont="1" applyFill="1" applyBorder="1" applyAlignment="1">
      <alignment horizontal="left" vertical="center" wrapText="1"/>
    </xf>
    <xf numFmtId="0" fontId="1" fillId="0" borderId="5" xfId="0" applyFont="1" applyFill="1" applyBorder="1" applyAlignment="1">
      <alignment horizontal="left"/>
    </xf>
    <xf numFmtId="0" fontId="1" fillId="0" borderId="0" xfId="0" applyFont="1" applyFill="1" applyAlignment="1">
      <alignment horizontal="left"/>
    </xf>
    <xf numFmtId="0" fontId="1" fillId="0" borderId="13" xfId="0" applyFont="1" applyFill="1" applyBorder="1" applyAlignment="1">
      <alignment horizontal="left" vertical="center" wrapText="1"/>
    </xf>
    <xf numFmtId="0" fontId="1" fillId="2" borderId="0"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0" borderId="0" xfId="0" applyFont="1" applyFill="1" applyBorder="1" applyAlignment="1">
      <alignment horizontal="left" vertical="center" wrapText="1"/>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4" borderId="5" xfId="0" applyFont="1" applyFill="1" applyBorder="1" applyAlignment="1">
      <alignment horizontal="left" vertical="center" wrapText="1"/>
    </xf>
    <xf numFmtId="0" fontId="0" fillId="0" borderId="11" xfId="0" applyBorder="1" applyAlignment="1">
      <alignment horizontal="left" vertical="center" wrapText="1"/>
    </xf>
    <xf numFmtId="0" fontId="0" fillId="0" borderId="11" xfId="0" applyBorder="1" applyAlignment="1">
      <alignment horizontal="center" vertical="center" wrapText="1"/>
    </xf>
    <xf numFmtId="0" fontId="1" fillId="0" borderId="6" xfId="0" applyFont="1" applyBorder="1" applyAlignment="1">
      <alignment horizontal="center"/>
    </xf>
    <xf numFmtId="0" fontId="1" fillId="0" borderId="5" xfId="0" applyFont="1" applyFill="1" applyBorder="1" applyAlignment="1">
      <alignment horizontal="left" vertical="center" wrapText="1"/>
    </xf>
    <xf numFmtId="0" fontId="1" fillId="0" borderId="1" xfId="0" applyFont="1" applyBorder="1" applyAlignment="1">
      <alignment horizontal="left" vertical="center" wrapText="1"/>
    </xf>
    <xf numFmtId="0" fontId="1" fillId="0" borderId="5" xfId="0" applyFont="1" applyBorder="1" applyAlignment="1">
      <alignment horizontal="left" vertical="center" wrapText="1"/>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0" fontId="1" fillId="0" borderId="2" xfId="0" applyFont="1" applyFill="1" applyBorder="1" applyAlignment="1">
      <alignment horizontal="left" vertical="center" wrapText="1"/>
    </xf>
    <xf numFmtId="0" fontId="1" fillId="0" borderId="0" xfId="0" applyFont="1" applyAlignment="1">
      <alignment horizontal="center"/>
    </xf>
    <xf numFmtId="9" fontId="1" fillId="0" borderId="1" xfId="0" applyNumberFormat="1" applyFont="1" applyBorder="1" applyAlignment="1">
      <alignment horizontal="center" vertical="center"/>
    </xf>
    <xf numFmtId="9" fontId="1" fillId="0" borderId="0" xfId="0" applyNumberFormat="1" applyFont="1" applyBorder="1" applyAlignment="1">
      <alignment horizontal="center" vertical="center"/>
    </xf>
    <xf numFmtId="0" fontId="1" fillId="0" borderId="11" xfId="0" applyFont="1" applyBorder="1" applyAlignment="1">
      <alignment horizontal="left" vertical="center" wrapText="1"/>
    </xf>
    <xf numFmtId="0" fontId="1" fillId="0" borderId="11" xfId="0" applyFont="1" applyBorder="1" applyAlignment="1">
      <alignment horizontal="left" vertical="center"/>
    </xf>
    <xf numFmtId="0" fontId="1" fillId="0" borderId="10" xfId="0" applyFont="1" applyBorder="1" applyAlignment="1">
      <alignment horizontal="left" vertical="center" wrapText="1"/>
    </xf>
    <xf numFmtId="0" fontId="1" fillId="0" borderId="5" xfId="0" applyFont="1" applyBorder="1" applyAlignment="1">
      <alignment horizontal="left" vertical="center"/>
    </xf>
    <xf numFmtId="0" fontId="1" fillId="0" borderId="6" xfId="0" applyFont="1" applyBorder="1" applyAlignment="1">
      <alignment horizontal="left" vertical="center" wrapText="1"/>
    </xf>
    <xf numFmtId="0" fontId="0" fillId="0" borderId="6" xfId="0" applyBorder="1" applyAlignment="1">
      <alignment horizontal="left" vertical="center" wrapText="1"/>
    </xf>
    <xf numFmtId="0" fontId="1" fillId="0" borderId="0" xfId="0" applyFont="1" applyBorder="1" applyAlignment="1">
      <alignment horizontal="center"/>
    </xf>
    <xf numFmtId="0" fontId="1" fillId="0" borderId="5" xfId="0" applyFont="1" applyBorder="1" applyAlignment="1">
      <alignment horizontal="center"/>
    </xf>
    <xf numFmtId="0" fontId="12" fillId="0" borderId="2"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12" fillId="0" borderId="4" xfId="0" applyFont="1" applyFill="1" applyBorder="1" applyAlignment="1">
      <alignment horizontal="left" vertical="center" wrapText="1"/>
    </xf>
  </cellXfs>
  <cellStyles count="4">
    <cellStyle name="Normal" xfId="0" builtinId="0"/>
    <cellStyle name="Normal 127 2" xfId="1"/>
    <cellStyle name="Normal 2" xfId="2"/>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 Type="http://schemas.openxmlformats.org/officeDocument/2006/relationships/worksheet" Target="worksheets/sheet3.xml"/><Relationship Id="rId21"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styles" Target="styles.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4.jpeg"/><Relationship Id="rId4"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756535" cy="9239885"/>
    <xdr:pic>
      <xdr:nvPicPr>
        <xdr:cNvPr id="2" name="Imagen 1">
          <a:extLst>
            <a:ext uri="{FF2B5EF4-FFF2-40B4-BE49-F238E27FC236}">
              <a16:creationId xmlns:a16="http://schemas.microsoft.com/office/drawing/2014/main" xmlns="" id="{00000000-0008-0000-0000-000002000000}"/>
            </a:ext>
          </a:extLst>
        </xdr:cNvPr>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l="10452" t="12943" r="18997" b="5246"/>
        <a:stretch/>
      </xdr:blipFill>
      <xdr:spPr>
        <a:xfrm>
          <a:off x="0" y="0"/>
          <a:ext cx="2756535" cy="9239885"/>
        </a:xfrm>
        <a:prstGeom prst="rect">
          <a:avLst/>
        </a:prstGeom>
      </xdr:spPr>
    </xdr:pic>
    <xdr:clientData/>
  </xdr:oneCellAnchor>
  <xdr:oneCellAnchor>
    <xdr:from>
      <xdr:col>5</xdr:col>
      <xdr:colOff>542290</xdr:colOff>
      <xdr:row>0</xdr:row>
      <xdr:rowOff>71755</xdr:rowOff>
    </xdr:from>
    <xdr:ext cx="3079115" cy="897255"/>
    <xdr:pic>
      <xdr:nvPicPr>
        <xdr:cNvPr id="3" name="Imagen 2">
          <a:extLst>
            <a:ext uri="{FF2B5EF4-FFF2-40B4-BE49-F238E27FC236}">
              <a16:creationId xmlns:a16="http://schemas.microsoft.com/office/drawing/2014/main" xmlns="" id="{00000000-0008-0000-0000-000003000000}"/>
            </a:ext>
          </a:extLst>
        </xdr:cNvPr>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34644" t="34360" r="18828" b="41539"/>
        <a:stretch/>
      </xdr:blipFill>
      <xdr:spPr>
        <a:xfrm>
          <a:off x="4352290" y="71755"/>
          <a:ext cx="3079115" cy="897255"/>
        </a:xfrm>
        <a:prstGeom prst="rect">
          <a:avLst/>
        </a:prstGeom>
      </xdr:spPr>
    </xdr:pic>
    <xdr:clientData/>
  </xdr:oneCellAnchor>
  <xdr:twoCellAnchor>
    <xdr:from>
      <xdr:col>3</xdr:col>
      <xdr:colOff>323850</xdr:colOff>
      <xdr:row>14</xdr:row>
      <xdr:rowOff>78740</xdr:rowOff>
    </xdr:from>
    <xdr:to>
      <xdr:col>9</xdr:col>
      <xdr:colOff>513715</xdr:colOff>
      <xdr:row>20</xdr:row>
      <xdr:rowOff>69215</xdr:rowOff>
    </xdr:to>
    <xdr:sp macro="" textlink="">
      <xdr:nvSpPr>
        <xdr:cNvPr id="4" name="Cuadro de texto 2">
          <a:extLst>
            <a:ext uri="{FF2B5EF4-FFF2-40B4-BE49-F238E27FC236}">
              <a16:creationId xmlns:a16="http://schemas.microsoft.com/office/drawing/2014/main" xmlns="" id="{00000000-0008-0000-0000-000004000000}"/>
            </a:ext>
          </a:extLst>
        </xdr:cNvPr>
        <xdr:cNvSpPr txBox="1">
          <a:spLocks noChangeArrowheads="1"/>
        </xdr:cNvSpPr>
      </xdr:nvSpPr>
      <xdr:spPr bwMode="auto">
        <a:xfrm>
          <a:off x="2609850" y="2345690"/>
          <a:ext cx="4761865" cy="962025"/>
        </a:xfrm>
        <a:prstGeom prst="roundRect">
          <a:avLst/>
        </a:prstGeom>
        <a:ln>
          <a:noFill/>
          <a:headEnd/>
          <a:tailEn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2"/>
        </a:lnRef>
        <a:fillRef idx="1">
          <a:schemeClr val="lt1"/>
        </a:fillRef>
        <a:effectRef idx="0">
          <a:schemeClr val="accent2"/>
        </a:effectRef>
        <a:fontRef idx="minor">
          <a:schemeClr val="dk1"/>
        </a:fontRef>
      </xdr:style>
      <xdr:txBody>
        <a:bodyPr rot="0" vert="horz" wrap="square" lIns="91440" tIns="45720" rIns="91440" bIns="45720" anchor="t" anchorCtr="0">
          <a:noAutofit/>
        </a:bodyPr>
        <a:lstStyle/>
        <a:p>
          <a:pPr algn="r">
            <a:lnSpc>
              <a:spcPct val="120000"/>
            </a:lnSpc>
            <a:spcAft>
              <a:spcPts val="1000"/>
            </a:spcAft>
          </a:pPr>
          <a:r>
            <a:rPr lang="es-MX" sz="2000" b="1">
              <a:effectLst/>
              <a:ea typeface="Times New Roman" panose="02020603050405020304" pitchFamily="18" charset="0"/>
              <a:cs typeface="Times New Roman" panose="02020603050405020304" pitchFamily="18" charset="0"/>
            </a:rPr>
            <a:t>AVANCE</a:t>
          </a:r>
          <a:r>
            <a:rPr lang="es-MX" sz="2000" b="1" baseline="0">
              <a:effectLst/>
              <a:ea typeface="Times New Roman" panose="02020603050405020304" pitchFamily="18" charset="0"/>
              <a:cs typeface="Times New Roman" panose="02020603050405020304" pitchFamily="18" charset="0"/>
            </a:rPr>
            <a:t> PDL 2015-</a:t>
          </a:r>
          <a:r>
            <a:rPr lang="es-MX" sz="2000" b="1">
              <a:effectLst/>
              <a:ea typeface="Times New Roman" panose="02020603050405020304" pitchFamily="18" charset="0"/>
              <a:cs typeface="Times New Roman" panose="02020603050405020304" pitchFamily="18" charset="0"/>
            </a:rPr>
            <a:t>2017</a:t>
          </a:r>
          <a:endParaRPr lang="es-MX" sz="1200">
            <a:effectLst/>
            <a:ea typeface="Times New Roman" panose="02020603050405020304" pitchFamily="18" charset="0"/>
            <a:cs typeface="Times New Roman" panose="02020603050405020304" pitchFamily="18" charset="0"/>
          </a:endParaRPr>
        </a:p>
        <a:p>
          <a:pPr algn="r">
            <a:lnSpc>
              <a:spcPct val="120000"/>
            </a:lnSpc>
            <a:spcAft>
              <a:spcPts val="1000"/>
            </a:spcAft>
          </a:pPr>
          <a:r>
            <a:rPr lang="es-MX" sz="2000" b="1">
              <a:effectLst/>
              <a:ea typeface="Times New Roman" panose="02020603050405020304" pitchFamily="18" charset="0"/>
              <a:cs typeface="Times New Roman" panose="02020603050405020304" pitchFamily="18" charset="0"/>
            </a:rPr>
            <a:t>UAM-Lerma</a:t>
          </a:r>
          <a:endParaRPr lang="es-MX" sz="1200">
            <a:effectLst/>
            <a:ea typeface="Times New Roman" panose="02020603050405020304" pitchFamily="18" charset="0"/>
            <a:cs typeface="Times New Roman" panose="02020603050405020304" pitchFamily="18" charset="0"/>
          </a:endParaRPr>
        </a:p>
      </xdr:txBody>
    </xdr:sp>
    <xdr:clientData/>
  </xdr:twoCellAnchor>
  <xdr:oneCellAnchor>
    <xdr:from>
      <xdr:col>0</xdr:col>
      <xdr:colOff>0</xdr:colOff>
      <xdr:row>57</xdr:row>
      <xdr:rowOff>29210</xdr:rowOff>
    </xdr:from>
    <xdr:ext cx="9219565" cy="438785"/>
    <xdr:pic>
      <xdr:nvPicPr>
        <xdr:cNvPr id="5" name="Imagen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258935"/>
          <a:ext cx="9219565" cy="438785"/>
        </a:xfrm>
        <a:prstGeom prst="rect">
          <a:avLst/>
        </a:prstGeom>
        <a:noFill/>
      </xdr:spPr>
    </xdr:pic>
    <xdr:clientData/>
  </xdr:oneCellAnchor>
  <xdr:oneCellAnchor>
    <xdr:from>
      <xdr:col>8</xdr:col>
      <xdr:colOff>0</xdr:colOff>
      <xdr:row>38</xdr:row>
      <xdr:rowOff>125249</xdr:rowOff>
    </xdr:from>
    <xdr:ext cx="781050" cy="781050"/>
    <xdr:pic>
      <xdr:nvPicPr>
        <xdr:cNvPr id="6" name="Imagen 5">
          <a:hlinkClick xmlns:r="http://schemas.openxmlformats.org/officeDocument/2006/relationships" r:id="rId4"/>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096000" y="6278399"/>
          <a:ext cx="781050" cy="7810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ENTA%20P&#218;BLICA/Macintosh%20HDUsers/mlmelendez/Documents/DESG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c160\c$\CARMEN\COSTOS\Cosnom20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PDI%202012/Users/jnavadiaz/AppData/Local/Microsoft/Windows/Temporary%20Internet%20Files/Content.Outlook/5RIGSLV0/Users/dat/AppData/Roaming/Microsoft/Excel/TRABAJO/12CCG-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cortesr/Documents/DP-2015/PDI%202015/2015/MIR/1ER%20TRIMESTRE%202015/Users/cgarnica/AppData/Local/Temp/Temp1_Plantilla%20p%20911%202010-2011.zip/Documents%20and%20Settings/armando_jimenez/Configuraci&#243;n%20local/Temp/PATRICIA/VARIOS/TABS%20SPM%20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cortesr/Documents/DP-2015/PDI%202015/2015/MIR/1ER%20TRIMESTRE%202015/Users/cgarnica/AppData/Local/Temp/Temp1_Plantilla%20p%20911%202010-2011.zip/PATRICIA/VARIOS/TABS%20SPM%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cortesr/Documents/DP-2015/PDI%202015/2015/MIR/1ER%20TRIMESTRE%202015/Users/cgarnica/AppData/Local/Temp/Temp1_Plantilla%20p%20911%202010-2011.zip/EDUCACION/FAETA%20NORMA/EJERCICIO%20SALUD%202000%20DEFINITIVO/central/Ac02acV2definitiv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cortesr/Documents/DP-2015/PDI%202015/Users/cgarnica/AppData/Local/Temp/Temp1_Plantilla%20p%20911%202010-2011.zip/EDUCACION/FAETA%20NORMA/WINDOWS/TEMP/INSTITUTOS%20NACIONALES%20Y%20DIF/PLANTILLA%20DIF%20NACIONAL%201999%20DEFINITIV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REGULARIZABLE%202013\Nueva%20propuesta%20SEPT%202012%20CON%20101%20MILL\Plantilla_Regularizable%20V%20Con%20tabuladores%20101%20mil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c240\d$\GARCIA\TORRES\CUADROS\PLIE-00INS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acortesr/Documents/DP-2015/PDI%202015/2015/MIR/1ER%20TRIMESTRE%202015/Users/cgarnica/AppData/Local/Temp/Temp1_Plantilla%20p%20911%202010-2011.zip/Documents%20and%20Settings/jose_orendain/Mis%20documentos/DEPTO.%20EDUC.%20SUPERIOR/IPN/plantillas/TAB%20IP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acortesr/Documents/DP-2015/PDI%202015/2015/MIR/1ER%20TRIMESTRE%202015/Users/cgarnica/AppData/Local/Temp/Temp1_Plantilla%20p%20911%202010-2011.zip/EDUCACION/FAETA%20NORMA/WINDOWS/TEMP/planew99ver2.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V%C3%ADnculoExternoRecuperado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ENTA%20P&#218;BLICA/Macintosh%20HDUsers/mlmelendez/Documents/TF19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GES4\SYS\SEGUP\OSCAR_D\TRABAJO\12CCG-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navadiaz/AppData/Local/Microsoft/Windows/Temporary%20Internet%20Files/Content.Outlook/5RIGSLV0/Users/planeacion21.UAMREC/Desktop/MIGUEL/TRABAJO/12CCG-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cabrera\2001\WINDOWS\TEMP\Nomina%20Personal%20doc%20y%20adm.%20Marzo%2020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UENTA%20P&#218;BLICA/Macintosh%20HDUsers/mlmelendez/Documents/12CCG-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navadiaz/AppData/Local/Microsoft/Windows/Temporary%20Internet%20Files/Content.Outlook/5RIGSLV0/Users/planeacion21.UAMREC/Desktop/MIGUEL/Users/planeacion21.UAMREC/Desktop/PIFI/SEGUP/OSCAR_D/TRABAJO/12CCG-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navadiaz/AppData/Local/Microsoft/Windows/Temporary%20Internet%20Files/Content.Outlook/5RIGSLV0/Users/dat/AppData/Roaming/Microsoft/Excel/TRABAJO/12CCG-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I"/>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R33"/>
      <sheetName val="ramo33"/>
      <sheetName val="RESCOST-R33"/>
      <sheetName val="MAT-CATINST-33"/>
      <sheetName val="PORT-R25"/>
      <sheetName val="ramo25"/>
      <sheetName val="RESCOST-R25"/>
      <sheetName val="MAT-CATINST-25"/>
      <sheetName val="PORT-R11"/>
      <sheetName val="ramo11"/>
      <sheetName val="RESCOST-R11"/>
      <sheetName val="MAT-CATINST-11"/>
      <sheetName val="PASTA"/>
      <sheetName val="tabulador"/>
      <sheetName val="2a. versión TF00"/>
    </sheetNames>
    <sheetDataSet>
      <sheetData sheetId="0" refreshError="1"/>
      <sheetData sheetId="1" refreshError="1"/>
      <sheetData sheetId="2" refreshError="1"/>
      <sheetData sheetId="3" refreshError="1">
        <row r="3">
          <cell r="A3" t="str">
            <v>A01803</v>
          </cell>
          <cell r="B3">
            <v>20161</v>
          </cell>
          <cell r="C3">
            <v>6175</v>
          </cell>
        </row>
        <row r="4">
          <cell r="A4" t="str">
            <v>A01805</v>
          </cell>
          <cell r="B4">
            <v>1495</v>
          </cell>
          <cell r="C4">
            <v>367</v>
          </cell>
        </row>
        <row r="5">
          <cell r="A5" t="str">
            <v>A01806</v>
          </cell>
          <cell r="B5">
            <v>1960</v>
          </cell>
          <cell r="C5">
            <v>550</v>
          </cell>
        </row>
        <row r="6">
          <cell r="A6" t="str">
            <v>A01807</v>
          </cell>
          <cell r="B6">
            <v>970</v>
          </cell>
          <cell r="C6">
            <v>462</v>
          </cell>
        </row>
        <row r="7">
          <cell r="A7" t="str">
            <v>A01820</v>
          </cell>
          <cell r="B7">
            <v>710</v>
          </cell>
          <cell r="C7">
            <v>752</v>
          </cell>
        </row>
        <row r="8">
          <cell r="A8" t="str">
            <v>A02802</v>
          </cell>
          <cell r="B8">
            <v>13</v>
          </cell>
          <cell r="C8">
            <v>7</v>
          </cell>
        </row>
        <row r="9">
          <cell r="A9" t="str">
            <v>A02804</v>
          </cell>
          <cell r="B9">
            <v>97</v>
          </cell>
          <cell r="C9">
            <v>28</v>
          </cell>
        </row>
        <row r="10">
          <cell r="A10" t="str">
            <v>A03803</v>
          </cell>
          <cell r="B10">
            <v>7722</v>
          </cell>
          <cell r="C10">
            <v>2238</v>
          </cell>
        </row>
        <row r="11">
          <cell r="A11" t="str">
            <v>A03804</v>
          </cell>
          <cell r="B11">
            <v>30</v>
          </cell>
          <cell r="C11">
            <v>8</v>
          </cell>
        </row>
        <row r="12">
          <cell r="A12" t="str">
            <v>C01806</v>
          </cell>
          <cell r="B12">
            <v>6</v>
          </cell>
          <cell r="C12">
            <v>2</v>
          </cell>
        </row>
        <row r="13">
          <cell r="A13" t="str">
            <v>C01808</v>
          </cell>
          <cell r="B13">
            <v>5</v>
          </cell>
          <cell r="C13">
            <v>0</v>
          </cell>
        </row>
        <row r="14">
          <cell r="A14" t="str">
            <v>C02802</v>
          </cell>
          <cell r="B14">
            <v>33</v>
          </cell>
          <cell r="C14">
            <v>11</v>
          </cell>
        </row>
        <row r="15">
          <cell r="A15" t="str">
            <v>CF03803</v>
          </cell>
          <cell r="B15">
            <v>38</v>
          </cell>
          <cell r="C15">
            <v>4</v>
          </cell>
        </row>
        <row r="16">
          <cell r="A16" t="str">
            <v>CF03809</v>
          </cell>
          <cell r="B16">
            <v>22</v>
          </cell>
          <cell r="C16">
            <v>6</v>
          </cell>
        </row>
        <row r="17">
          <cell r="A17" t="str">
            <v>CF04805</v>
          </cell>
          <cell r="B17">
            <v>553</v>
          </cell>
          <cell r="C17">
            <v>131</v>
          </cell>
        </row>
        <row r="18">
          <cell r="A18" t="str">
            <v>CF04806</v>
          </cell>
          <cell r="B18">
            <v>105</v>
          </cell>
          <cell r="C18">
            <v>34</v>
          </cell>
        </row>
        <row r="19">
          <cell r="A19" t="str">
            <v>CF04807</v>
          </cell>
          <cell r="B19">
            <v>104</v>
          </cell>
          <cell r="C19">
            <v>26</v>
          </cell>
        </row>
        <row r="20">
          <cell r="A20" t="str">
            <v>CF04808</v>
          </cell>
          <cell r="B20">
            <v>42</v>
          </cell>
          <cell r="C20">
            <v>8</v>
          </cell>
        </row>
        <row r="21">
          <cell r="A21" t="str">
            <v>CF06801</v>
          </cell>
          <cell r="B21">
            <v>16</v>
          </cell>
          <cell r="C21">
            <v>1</v>
          </cell>
        </row>
        <row r="22">
          <cell r="A22" t="str">
            <v>CF07810</v>
          </cell>
          <cell r="B22">
            <v>29</v>
          </cell>
          <cell r="C22">
            <v>10</v>
          </cell>
        </row>
        <row r="23">
          <cell r="A23" t="str">
            <v>CF07817</v>
          </cell>
          <cell r="B23">
            <v>243</v>
          </cell>
          <cell r="C23">
            <v>82</v>
          </cell>
        </row>
        <row r="24">
          <cell r="A24" t="str">
            <v>CF08822</v>
          </cell>
          <cell r="B24">
            <v>75</v>
          </cell>
          <cell r="C24">
            <v>22</v>
          </cell>
        </row>
        <row r="25">
          <cell r="A25" t="str">
            <v>CF10804</v>
          </cell>
          <cell r="B25">
            <v>2</v>
          </cell>
          <cell r="C25">
            <v>5</v>
          </cell>
        </row>
        <row r="26">
          <cell r="A26" t="str">
            <v>CF11806</v>
          </cell>
          <cell r="B26">
            <v>2</v>
          </cell>
          <cell r="C26">
            <v>0</v>
          </cell>
        </row>
        <row r="27">
          <cell r="A27" t="str">
            <v>CF12803</v>
          </cell>
          <cell r="B27">
            <v>115</v>
          </cell>
          <cell r="C27">
            <v>23</v>
          </cell>
        </row>
        <row r="28">
          <cell r="A28" t="str">
            <v>CF12804</v>
          </cell>
          <cell r="B28">
            <v>49</v>
          </cell>
          <cell r="C28">
            <v>13</v>
          </cell>
        </row>
        <row r="29">
          <cell r="A29" t="str">
            <v>CF12812</v>
          </cell>
          <cell r="B29">
            <v>30</v>
          </cell>
          <cell r="C29">
            <v>3</v>
          </cell>
        </row>
        <row r="30">
          <cell r="A30" t="str">
            <v>CF12814</v>
          </cell>
          <cell r="B30">
            <v>22</v>
          </cell>
          <cell r="C30">
            <v>6</v>
          </cell>
        </row>
        <row r="31">
          <cell r="A31" t="str">
            <v>CF12825</v>
          </cell>
          <cell r="B31">
            <v>18</v>
          </cell>
          <cell r="C31">
            <v>2</v>
          </cell>
        </row>
        <row r="32">
          <cell r="A32" t="str">
            <v>CF17805</v>
          </cell>
          <cell r="B32">
            <v>12</v>
          </cell>
          <cell r="C32">
            <v>4</v>
          </cell>
        </row>
        <row r="33">
          <cell r="A33" t="str">
            <v>CF21802</v>
          </cell>
          <cell r="B33">
            <v>34</v>
          </cell>
          <cell r="C33">
            <v>4</v>
          </cell>
        </row>
        <row r="34">
          <cell r="A34" t="str">
            <v>CF21803</v>
          </cell>
          <cell r="B34">
            <v>11</v>
          </cell>
          <cell r="C34">
            <v>0</v>
          </cell>
        </row>
        <row r="35">
          <cell r="A35" t="str">
            <v>CF21807</v>
          </cell>
          <cell r="B35">
            <v>4</v>
          </cell>
          <cell r="C35">
            <v>3</v>
          </cell>
        </row>
        <row r="36">
          <cell r="A36" t="str">
            <v>CF21856</v>
          </cell>
          <cell r="B36">
            <v>26</v>
          </cell>
          <cell r="C36">
            <v>4</v>
          </cell>
        </row>
        <row r="37">
          <cell r="A37" t="str">
            <v>CF21858</v>
          </cell>
          <cell r="B37">
            <v>38</v>
          </cell>
          <cell r="C37">
            <v>3</v>
          </cell>
        </row>
        <row r="38">
          <cell r="A38" t="str">
            <v>CF21859</v>
          </cell>
          <cell r="B38">
            <v>161</v>
          </cell>
          <cell r="C38">
            <v>27</v>
          </cell>
        </row>
        <row r="39">
          <cell r="A39" t="str">
            <v>CF21887</v>
          </cell>
          <cell r="B39">
            <v>2</v>
          </cell>
          <cell r="C39">
            <v>0</v>
          </cell>
        </row>
        <row r="40">
          <cell r="A40" t="str">
            <v>CF22811</v>
          </cell>
          <cell r="B40">
            <v>22</v>
          </cell>
          <cell r="C40">
            <v>0</v>
          </cell>
        </row>
        <row r="41">
          <cell r="A41" t="str">
            <v>CF33821</v>
          </cell>
          <cell r="B41">
            <v>73</v>
          </cell>
          <cell r="C41">
            <v>18</v>
          </cell>
        </row>
        <row r="42">
          <cell r="A42" t="str">
            <v>CF33828</v>
          </cell>
          <cell r="B42">
            <v>25</v>
          </cell>
          <cell r="C42">
            <v>10</v>
          </cell>
        </row>
        <row r="43">
          <cell r="A43" t="str">
            <v>CF33834</v>
          </cell>
          <cell r="B43">
            <v>114</v>
          </cell>
          <cell r="C43">
            <v>25</v>
          </cell>
        </row>
        <row r="44">
          <cell r="A44" t="str">
            <v>CF33865</v>
          </cell>
          <cell r="B44">
            <v>9</v>
          </cell>
          <cell r="C44">
            <v>10</v>
          </cell>
        </row>
        <row r="45">
          <cell r="A45" t="str">
            <v>CF33891</v>
          </cell>
          <cell r="B45">
            <v>7</v>
          </cell>
          <cell r="C45">
            <v>3</v>
          </cell>
        </row>
        <row r="46">
          <cell r="A46" t="str">
            <v>CF33892</v>
          </cell>
          <cell r="B46">
            <v>762</v>
          </cell>
          <cell r="C46">
            <v>278</v>
          </cell>
        </row>
        <row r="47">
          <cell r="A47" t="str">
            <v>CF34806</v>
          </cell>
          <cell r="B47">
            <v>93</v>
          </cell>
          <cell r="C47">
            <v>77</v>
          </cell>
        </row>
        <row r="48">
          <cell r="A48" t="str">
            <v>CF34807</v>
          </cell>
          <cell r="B48">
            <v>118</v>
          </cell>
          <cell r="C48">
            <v>41</v>
          </cell>
        </row>
        <row r="49">
          <cell r="A49" t="str">
            <v>CF34810</v>
          </cell>
          <cell r="B49">
            <v>314</v>
          </cell>
          <cell r="C49">
            <v>130</v>
          </cell>
        </row>
        <row r="50">
          <cell r="A50" t="str">
            <v>CF34813</v>
          </cell>
          <cell r="B50">
            <v>311</v>
          </cell>
          <cell r="C50">
            <v>165</v>
          </cell>
        </row>
        <row r="51">
          <cell r="A51" t="str">
            <v>CF34844</v>
          </cell>
          <cell r="B51">
            <v>736</v>
          </cell>
          <cell r="C51">
            <v>275</v>
          </cell>
        </row>
        <row r="52">
          <cell r="A52" t="str">
            <v>ED01804</v>
          </cell>
          <cell r="B52">
            <v>33</v>
          </cell>
          <cell r="C52">
            <v>9</v>
          </cell>
        </row>
        <row r="53">
          <cell r="A53" t="str">
            <v>ED02807</v>
          </cell>
          <cell r="B53">
            <v>2</v>
          </cell>
          <cell r="C53">
            <v>0</v>
          </cell>
        </row>
        <row r="54">
          <cell r="A54" t="str">
            <v>ED02809</v>
          </cell>
          <cell r="B54">
            <v>9</v>
          </cell>
          <cell r="C54">
            <v>3</v>
          </cell>
        </row>
        <row r="55">
          <cell r="A55" t="str">
            <v>ED02810</v>
          </cell>
          <cell r="B55">
            <v>98</v>
          </cell>
          <cell r="C55">
            <v>27</v>
          </cell>
        </row>
        <row r="56">
          <cell r="A56" t="str">
            <v>P01801</v>
          </cell>
          <cell r="B56">
            <v>19</v>
          </cell>
          <cell r="C56">
            <v>3</v>
          </cell>
        </row>
        <row r="57">
          <cell r="A57" t="str">
            <v>P02802</v>
          </cell>
          <cell r="B57">
            <v>194</v>
          </cell>
          <cell r="C57">
            <v>73</v>
          </cell>
        </row>
        <row r="58">
          <cell r="A58" t="str">
            <v>P03802</v>
          </cell>
          <cell r="B58">
            <v>4</v>
          </cell>
          <cell r="C58">
            <v>1</v>
          </cell>
        </row>
        <row r="59">
          <cell r="A59" t="str">
            <v>P04802</v>
          </cell>
          <cell r="B59">
            <v>2</v>
          </cell>
          <cell r="C59">
            <v>0</v>
          </cell>
        </row>
        <row r="60">
          <cell r="A60" t="str">
            <v>P04803</v>
          </cell>
          <cell r="B60">
            <v>107</v>
          </cell>
          <cell r="C60">
            <v>36</v>
          </cell>
        </row>
        <row r="61">
          <cell r="A61" t="str">
            <v>S01803</v>
          </cell>
          <cell r="B61">
            <v>8074</v>
          </cell>
          <cell r="C61">
            <v>2575</v>
          </cell>
        </row>
        <row r="62">
          <cell r="A62" t="str">
            <v>S01804</v>
          </cell>
          <cell r="B62">
            <v>4</v>
          </cell>
          <cell r="C62">
            <v>2</v>
          </cell>
        </row>
        <row r="63">
          <cell r="A63" t="str">
            <v>S01807</v>
          </cell>
          <cell r="B63">
            <v>41771</v>
          </cell>
          <cell r="C63">
            <v>16047</v>
          </cell>
        </row>
        <row r="64">
          <cell r="A64" t="str">
            <v>S01808</v>
          </cell>
          <cell r="B64">
            <v>5168</v>
          </cell>
          <cell r="C64">
            <v>3112</v>
          </cell>
        </row>
        <row r="65">
          <cell r="A65" t="str">
            <v>S01812</v>
          </cell>
          <cell r="B65">
            <v>801</v>
          </cell>
          <cell r="C65">
            <v>521</v>
          </cell>
        </row>
        <row r="66">
          <cell r="A66" t="str">
            <v>S02803</v>
          </cell>
          <cell r="B66">
            <v>14</v>
          </cell>
          <cell r="C66">
            <v>1</v>
          </cell>
        </row>
        <row r="67">
          <cell r="A67" t="str">
            <v>S02804</v>
          </cell>
          <cell r="B67">
            <v>1056</v>
          </cell>
          <cell r="C67">
            <v>540</v>
          </cell>
        </row>
        <row r="68">
          <cell r="A68" t="str">
            <v>S02805</v>
          </cell>
          <cell r="B68">
            <v>44</v>
          </cell>
          <cell r="C68">
            <v>20</v>
          </cell>
        </row>
        <row r="69">
          <cell r="A69" t="str">
            <v>S02810</v>
          </cell>
          <cell r="B69">
            <v>1385</v>
          </cell>
          <cell r="C69">
            <v>527</v>
          </cell>
        </row>
        <row r="70">
          <cell r="A70" t="str">
            <v>S03802</v>
          </cell>
          <cell r="B70">
            <v>443</v>
          </cell>
          <cell r="C70">
            <v>171</v>
          </cell>
        </row>
        <row r="71">
          <cell r="A71" t="str">
            <v>S05805</v>
          </cell>
          <cell r="B71">
            <v>117</v>
          </cell>
          <cell r="C71">
            <v>20</v>
          </cell>
        </row>
        <row r="72">
          <cell r="A72" t="str">
            <v>S05806</v>
          </cell>
          <cell r="B72">
            <v>25</v>
          </cell>
          <cell r="C72">
            <v>10</v>
          </cell>
        </row>
        <row r="73">
          <cell r="A73" t="str">
            <v>S08802</v>
          </cell>
          <cell r="B73">
            <v>98</v>
          </cell>
          <cell r="C73">
            <v>37</v>
          </cell>
        </row>
        <row r="74">
          <cell r="A74" t="str">
            <v>S09801</v>
          </cell>
          <cell r="B74">
            <v>13</v>
          </cell>
          <cell r="C74">
            <v>6</v>
          </cell>
        </row>
        <row r="75">
          <cell r="A75" t="str">
            <v>S10802</v>
          </cell>
          <cell r="B75">
            <v>2</v>
          </cell>
          <cell r="C75">
            <v>0</v>
          </cell>
        </row>
        <row r="76">
          <cell r="A76" t="str">
            <v>T03803</v>
          </cell>
          <cell r="B76">
            <v>2618</v>
          </cell>
          <cell r="C76">
            <v>800</v>
          </cell>
        </row>
        <row r="77">
          <cell r="A77" t="str">
            <v>T03804</v>
          </cell>
          <cell r="B77">
            <v>1218</v>
          </cell>
          <cell r="C77">
            <v>367</v>
          </cell>
        </row>
        <row r="78">
          <cell r="A78" t="str">
            <v>T04802</v>
          </cell>
          <cell r="B78">
            <v>1</v>
          </cell>
          <cell r="C78">
            <v>1</v>
          </cell>
        </row>
        <row r="79">
          <cell r="A79" t="str">
            <v>T04803</v>
          </cell>
          <cell r="B79">
            <v>9</v>
          </cell>
          <cell r="C79">
            <v>1</v>
          </cell>
        </row>
        <row r="80">
          <cell r="A80" t="str">
            <v>T05808</v>
          </cell>
          <cell r="B80">
            <v>822</v>
          </cell>
          <cell r="C80">
            <v>347</v>
          </cell>
        </row>
        <row r="81">
          <cell r="A81" t="str">
            <v>T05809</v>
          </cell>
          <cell r="B81">
            <v>2</v>
          </cell>
          <cell r="C81">
            <v>14</v>
          </cell>
        </row>
        <row r="82">
          <cell r="A82" t="str">
            <v>T06803</v>
          </cell>
          <cell r="B82">
            <v>52</v>
          </cell>
          <cell r="C82">
            <v>8</v>
          </cell>
        </row>
        <row r="83">
          <cell r="A83" t="str">
            <v>T06806</v>
          </cell>
          <cell r="B83">
            <v>139</v>
          </cell>
          <cell r="C83">
            <v>31</v>
          </cell>
        </row>
        <row r="84">
          <cell r="A84" t="str">
            <v>T08803</v>
          </cell>
          <cell r="B84">
            <v>46</v>
          </cell>
          <cell r="C84">
            <v>12</v>
          </cell>
        </row>
        <row r="85">
          <cell r="A85" t="str">
            <v>T09802</v>
          </cell>
          <cell r="B85">
            <v>33</v>
          </cell>
          <cell r="C85">
            <v>11</v>
          </cell>
        </row>
        <row r="86">
          <cell r="A86" t="str">
            <v>T09803</v>
          </cell>
          <cell r="B86">
            <v>118</v>
          </cell>
          <cell r="C86">
            <v>43</v>
          </cell>
        </row>
        <row r="87">
          <cell r="A87" t="str">
            <v>T13801</v>
          </cell>
          <cell r="B87">
            <v>6</v>
          </cell>
          <cell r="C87">
            <v>0</v>
          </cell>
        </row>
        <row r="88">
          <cell r="A88" t="str">
            <v>T13803</v>
          </cell>
          <cell r="B88">
            <v>19</v>
          </cell>
          <cell r="C88">
            <v>3</v>
          </cell>
        </row>
        <row r="89">
          <cell r="A89" t="str">
            <v>T14805</v>
          </cell>
          <cell r="B89">
            <v>112</v>
          </cell>
          <cell r="C89">
            <v>58</v>
          </cell>
        </row>
        <row r="90">
          <cell r="A90" t="str">
            <v>T14807</v>
          </cell>
          <cell r="B90">
            <v>1827</v>
          </cell>
          <cell r="C90">
            <v>800</v>
          </cell>
        </row>
        <row r="91">
          <cell r="A91" t="str">
            <v>T16803</v>
          </cell>
          <cell r="B91">
            <v>4</v>
          </cell>
          <cell r="C91">
            <v>1</v>
          </cell>
        </row>
        <row r="92">
          <cell r="A92" t="str">
            <v>T16807</v>
          </cell>
          <cell r="B92">
            <v>79</v>
          </cell>
          <cell r="C92">
            <v>36</v>
          </cell>
        </row>
        <row r="93">
          <cell r="A93" t="str">
            <v>T17804</v>
          </cell>
          <cell r="B93">
            <v>20</v>
          </cell>
          <cell r="C93">
            <v>3</v>
          </cell>
        </row>
        <row r="94">
          <cell r="A94" t="str">
            <v>T18802</v>
          </cell>
          <cell r="B94">
            <v>6</v>
          </cell>
          <cell r="C94">
            <v>13</v>
          </cell>
        </row>
        <row r="95">
          <cell r="A95" t="str">
            <v>T18804</v>
          </cell>
          <cell r="B95">
            <v>3</v>
          </cell>
          <cell r="C95">
            <v>21</v>
          </cell>
        </row>
        <row r="96">
          <cell r="A96" t="str">
            <v>T18817</v>
          </cell>
          <cell r="B96">
            <v>4</v>
          </cell>
          <cell r="C96">
            <v>18</v>
          </cell>
        </row>
        <row r="97">
          <cell r="A97" t="str">
            <v>T22818</v>
          </cell>
          <cell r="B97">
            <v>1</v>
          </cell>
          <cell r="C97">
            <v>1</v>
          </cell>
        </row>
        <row r="98">
          <cell r="A98" t="str">
            <v>T22827</v>
          </cell>
          <cell r="B98">
            <v>6</v>
          </cell>
          <cell r="C98">
            <v>1</v>
          </cell>
        </row>
        <row r="99">
          <cell r="A99" t="str">
            <v>T22828</v>
          </cell>
          <cell r="B99">
            <v>8</v>
          </cell>
          <cell r="C99">
            <v>1</v>
          </cell>
        </row>
        <row r="100">
          <cell r="A100" t="str">
            <v>T26803</v>
          </cell>
          <cell r="B100">
            <v>5271</v>
          </cell>
          <cell r="C100">
            <v>2105</v>
          </cell>
        </row>
        <row r="101">
          <cell r="A101" t="str">
            <v>T26805</v>
          </cell>
          <cell r="B101">
            <v>9</v>
          </cell>
          <cell r="C101">
            <v>2</v>
          </cell>
        </row>
      </sheetData>
      <sheetData sheetId="4" refreshError="1"/>
      <sheetData sheetId="5" refreshError="1"/>
      <sheetData sheetId="6" refreshError="1"/>
      <sheetData sheetId="7" refreshError="1">
        <row r="3">
          <cell r="A3" t="str">
            <v>A01803</v>
          </cell>
          <cell r="B3">
            <v>0</v>
          </cell>
          <cell r="C3">
            <v>1572</v>
          </cell>
        </row>
        <row r="4">
          <cell r="A4" t="str">
            <v>A01805</v>
          </cell>
          <cell r="B4">
            <v>0</v>
          </cell>
          <cell r="C4">
            <v>373</v>
          </cell>
        </row>
        <row r="5">
          <cell r="A5" t="str">
            <v>A01806</v>
          </cell>
          <cell r="B5">
            <v>0</v>
          </cell>
          <cell r="C5">
            <v>700</v>
          </cell>
        </row>
        <row r="6">
          <cell r="A6" t="str">
            <v>A01807</v>
          </cell>
          <cell r="B6">
            <v>0</v>
          </cell>
          <cell r="C6">
            <v>282</v>
          </cell>
        </row>
        <row r="7">
          <cell r="A7" t="str">
            <v>A01810</v>
          </cell>
          <cell r="B7">
            <v>0</v>
          </cell>
          <cell r="C7">
            <v>490</v>
          </cell>
        </row>
        <row r="8">
          <cell r="A8" t="str">
            <v>A01820</v>
          </cell>
          <cell r="B8">
            <v>0</v>
          </cell>
          <cell r="C8">
            <v>85</v>
          </cell>
        </row>
        <row r="9">
          <cell r="A9" t="str">
            <v>A02802</v>
          </cell>
          <cell r="B9">
            <v>0</v>
          </cell>
          <cell r="C9">
            <v>14</v>
          </cell>
        </row>
        <row r="10">
          <cell r="A10" t="str">
            <v>A02804</v>
          </cell>
          <cell r="B10">
            <v>0</v>
          </cell>
          <cell r="C10">
            <v>29</v>
          </cell>
        </row>
        <row r="11">
          <cell r="A11" t="str">
            <v>A03803</v>
          </cell>
          <cell r="B11">
            <v>0</v>
          </cell>
          <cell r="C11">
            <v>6881</v>
          </cell>
        </row>
        <row r="12">
          <cell r="A12" t="str">
            <v>A03804</v>
          </cell>
          <cell r="B12">
            <v>0</v>
          </cell>
          <cell r="C12">
            <v>16</v>
          </cell>
        </row>
        <row r="13">
          <cell r="A13" t="str">
            <v>C01806</v>
          </cell>
          <cell r="B13">
            <v>0</v>
          </cell>
          <cell r="C13">
            <v>3</v>
          </cell>
        </row>
        <row r="14">
          <cell r="A14" t="str">
            <v>C01808</v>
          </cell>
          <cell r="B14">
            <v>0</v>
          </cell>
          <cell r="C14">
            <v>10</v>
          </cell>
        </row>
        <row r="15">
          <cell r="A15" t="str">
            <v>C02802</v>
          </cell>
          <cell r="B15">
            <v>0</v>
          </cell>
          <cell r="C15">
            <v>4</v>
          </cell>
        </row>
        <row r="16">
          <cell r="A16" t="str">
            <v>CF03803</v>
          </cell>
          <cell r="B16">
            <v>0</v>
          </cell>
          <cell r="C16">
            <v>5</v>
          </cell>
        </row>
        <row r="17">
          <cell r="A17" t="str">
            <v>CF03809</v>
          </cell>
          <cell r="B17">
            <v>0</v>
          </cell>
          <cell r="C17">
            <v>3</v>
          </cell>
        </row>
        <row r="18">
          <cell r="A18" t="str">
            <v>CF04805</v>
          </cell>
          <cell r="B18">
            <v>0</v>
          </cell>
          <cell r="C18">
            <v>94</v>
          </cell>
        </row>
        <row r="19">
          <cell r="A19" t="str">
            <v>CF04806</v>
          </cell>
          <cell r="B19">
            <v>0</v>
          </cell>
          <cell r="C19">
            <v>33</v>
          </cell>
        </row>
        <row r="20">
          <cell r="A20" t="str">
            <v>CF04807</v>
          </cell>
          <cell r="B20">
            <v>0</v>
          </cell>
          <cell r="C20">
            <v>10</v>
          </cell>
        </row>
        <row r="21">
          <cell r="A21" t="str">
            <v>CF04808</v>
          </cell>
          <cell r="B21">
            <v>0</v>
          </cell>
          <cell r="C21">
            <v>14</v>
          </cell>
        </row>
        <row r="22">
          <cell r="A22" t="str">
            <v>CF04810</v>
          </cell>
          <cell r="B22">
            <v>0</v>
          </cell>
          <cell r="C22">
            <v>1</v>
          </cell>
        </row>
        <row r="23">
          <cell r="A23" t="str">
            <v>CF07810</v>
          </cell>
          <cell r="B23">
            <v>0</v>
          </cell>
          <cell r="C23">
            <v>24</v>
          </cell>
        </row>
        <row r="24">
          <cell r="A24" t="str">
            <v>CF07817</v>
          </cell>
          <cell r="B24">
            <v>0</v>
          </cell>
          <cell r="C24">
            <v>11</v>
          </cell>
        </row>
        <row r="25">
          <cell r="A25" t="str">
            <v>CF08822</v>
          </cell>
          <cell r="B25">
            <v>0</v>
          </cell>
          <cell r="C25">
            <v>31</v>
          </cell>
        </row>
        <row r="26">
          <cell r="A26" t="str">
            <v>CF11806</v>
          </cell>
          <cell r="B26">
            <v>0</v>
          </cell>
          <cell r="C26">
            <v>2</v>
          </cell>
        </row>
        <row r="27">
          <cell r="A27" t="str">
            <v>CF12803</v>
          </cell>
          <cell r="B27">
            <v>0</v>
          </cell>
          <cell r="C27">
            <v>23</v>
          </cell>
        </row>
        <row r="28">
          <cell r="A28" t="str">
            <v>CF12804</v>
          </cell>
          <cell r="B28">
            <v>0</v>
          </cell>
          <cell r="C28">
            <v>16</v>
          </cell>
        </row>
        <row r="29">
          <cell r="A29" t="str">
            <v>CF12812</v>
          </cell>
          <cell r="B29">
            <v>0</v>
          </cell>
          <cell r="C29">
            <v>21</v>
          </cell>
        </row>
        <row r="30">
          <cell r="A30" t="str">
            <v>CF12814</v>
          </cell>
          <cell r="B30">
            <v>0</v>
          </cell>
          <cell r="C30">
            <v>14</v>
          </cell>
        </row>
        <row r="31">
          <cell r="A31" t="str">
            <v>CF12825</v>
          </cell>
          <cell r="B31">
            <v>0</v>
          </cell>
          <cell r="C31">
            <v>32</v>
          </cell>
        </row>
        <row r="32">
          <cell r="A32" t="str">
            <v>CF21802</v>
          </cell>
          <cell r="B32">
            <v>0</v>
          </cell>
          <cell r="C32">
            <v>2</v>
          </cell>
        </row>
        <row r="33">
          <cell r="A33" t="str">
            <v>CF21812</v>
          </cell>
          <cell r="B33">
            <v>0</v>
          </cell>
          <cell r="C33">
            <v>2</v>
          </cell>
        </row>
        <row r="34">
          <cell r="A34" t="str">
            <v>CF21815</v>
          </cell>
          <cell r="B34">
            <v>0</v>
          </cell>
          <cell r="C34">
            <v>11</v>
          </cell>
        </row>
        <row r="35">
          <cell r="A35" t="str">
            <v>CF21820</v>
          </cell>
          <cell r="B35">
            <v>0</v>
          </cell>
          <cell r="C35">
            <v>6</v>
          </cell>
        </row>
        <row r="36">
          <cell r="A36" t="str">
            <v>CF21856</v>
          </cell>
          <cell r="B36">
            <v>0</v>
          </cell>
          <cell r="C36">
            <v>5</v>
          </cell>
        </row>
        <row r="37">
          <cell r="A37" t="str">
            <v>CF21858</v>
          </cell>
          <cell r="B37">
            <v>0</v>
          </cell>
          <cell r="C37">
            <v>6</v>
          </cell>
        </row>
        <row r="38">
          <cell r="A38" t="str">
            <v>CF21859</v>
          </cell>
          <cell r="B38">
            <v>0</v>
          </cell>
          <cell r="C38">
            <v>2</v>
          </cell>
        </row>
        <row r="39">
          <cell r="A39" t="str">
            <v>CF21864</v>
          </cell>
          <cell r="B39">
            <v>1</v>
          </cell>
          <cell r="C39">
            <v>0</v>
          </cell>
        </row>
        <row r="40">
          <cell r="A40" t="str">
            <v>CF21866</v>
          </cell>
          <cell r="B40">
            <v>2</v>
          </cell>
          <cell r="C40">
            <v>0</v>
          </cell>
        </row>
        <row r="41">
          <cell r="A41" t="str">
            <v>CF22811</v>
          </cell>
          <cell r="B41">
            <v>0</v>
          </cell>
          <cell r="C41">
            <v>9</v>
          </cell>
        </row>
        <row r="42">
          <cell r="A42" t="str">
            <v>CF33821</v>
          </cell>
          <cell r="B42">
            <v>0</v>
          </cell>
          <cell r="C42">
            <v>15</v>
          </cell>
        </row>
        <row r="43">
          <cell r="A43" t="str">
            <v>CF33834</v>
          </cell>
          <cell r="B43">
            <v>0</v>
          </cell>
          <cell r="C43">
            <v>59</v>
          </cell>
        </row>
        <row r="44">
          <cell r="A44" t="str">
            <v>CF33891</v>
          </cell>
          <cell r="B44">
            <v>0</v>
          </cell>
          <cell r="C44">
            <v>7</v>
          </cell>
        </row>
        <row r="45">
          <cell r="A45" t="str">
            <v>CF33892</v>
          </cell>
          <cell r="B45">
            <v>0</v>
          </cell>
          <cell r="C45">
            <v>116</v>
          </cell>
        </row>
        <row r="46">
          <cell r="A46" t="str">
            <v>CF34807</v>
          </cell>
          <cell r="B46">
            <v>0</v>
          </cell>
          <cell r="C46">
            <v>3</v>
          </cell>
        </row>
        <row r="47">
          <cell r="A47" t="str">
            <v>CF34810</v>
          </cell>
          <cell r="B47">
            <v>0</v>
          </cell>
          <cell r="C47">
            <v>38</v>
          </cell>
        </row>
        <row r="48">
          <cell r="A48" t="str">
            <v>CF34813</v>
          </cell>
          <cell r="B48">
            <v>0</v>
          </cell>
          <cell r="C48">
            <v>40</v>
          </cell>
        </row>
        <row r="49">
          <cell r="A49" t="str">
            <v>CF34844</v>
          </cell>
          <cell r="B49">
            <v>0</v>
          </cell>
          <cell r="C49">
            <v>169</v>
          </cell>
        </row>
        <row r="50">
          <cell r="A50" t="str">
            <v>CF53805</v>
          </cell>
          <cell r="B50">
            <v>0</v>
          </cell>
          <cell r="C50">
            <v>1</v>
          </cell>
        </row>
        <row r="51">
          <cell r="A51" t="str">
            <v>ED01804</v>
          </cell>
          <cell r="B51">
            <v>0</v>
          </cell>
          <cell r="C51">
            <v>29</v>
          </cell>
        </row>
        <row r="52">
          <cell r="A52" t="str">
            <v>ED02805</v>
          </cell>
          <cell r="B52">
            <v>0</v>
          </cell>
          <cell r="C52">
            <v>1</v>
          </cell>
        </row>
        <row r="53">
          <cell r="A53" t="str">
            <v>ED02810</v>
          </cell>
          <cell r="B53">
            <v>0</v>
          </cell>
          <cell r="C53">
            <v>4</v>
          </cell>
        </row>
        <row r="54">
          <cell r="A54" t="str">
            <v>P02802</v>
          </cell>
          <cell r="B54">
            <v>0</v>
          </cell>
          <cell r="C54">
            <v>91</v>
          </cell>
        </row>
        <row r="55">
          <cell r="A55" t="str">
            <v>P03802</v>
          </cell>
          <cell r="B55">
            <v>0</v>
          </cell>
          <cell r="C55">
            <v>1</v>
          </cell>
        </row>
        <row r="56">
          <cell r="A56" t="str">
            <v>P04802</v>
          </cell>
          <cell r="B56">
            <v>0</v>
          </cell>
          <cell r="C56">
            <v>1</v>
          </cell>
        </row>
        <row r="57">
          <cell r="A57" t="str">
            <v>P04803</v>
          </cell>
          <cell r="B57">
            <v>0</v>
          </cell>
          <cell r="C57">
            <v>53</v>
          </cell>
        </row>
        <row r="58">
          <cell r="A58" t="str">
            <v>S01803</v>
          </cell>
          <cell r="B58">
            <v>0</v>
          </cell>
          <cell r="C58">
            <v>1448</v>
          </cell>
        </row>
        <row r="59">
          <cell r="A59" t="str">
            <v>S01804</v>
          </cell>
          <cell r="B59">
            <v>0</v>
          </cell>
          <cell r="C59">
            <v>7</v>
          </cell>
        </row>
        <row r="60">
          <cell r="A60" t="str">
            <v>S01807</v>
          </cell>
          <cell r="B60">
            <v>0</v>
          </cell>
          <cell r="C60">
            <v>12728</v>
          </cell>
        </row>
        <row r="61">
          <cell r="A61" t="str">
            <v>S01808</v>
          </cell>
          <cell r="B61">
            <v>0</v>
          </cell>
          <cell r="C61">
            <v>1764</v>
          </cell>
        </row>
        <row r="62">
          <cell r="A62" t="str">
            <v>S01812</v>
          </cell>
          <cell r="B62">
            <v>0</v>
          </cell>
          <cell r="C62">
            <v>34</v>
          </cell>
        </row>
        <row r="63">
          <cell r="A63" t="str">
            <v>S02803</v>
          </cell>
          <cell r="B63">
            <v>0</v>
          </cell>
          <cell r="C63">
            <v>6</v>
          </cell>
        </row>
        <row r="64">
          <cell r="A64" t="str">
            <v>S02804</v>
          </cell>
          <cell r="B64">
            <v>0</v>
          </cell>
          <cell r="C64">
            <v>186</v>
          </cell>
        </row>
        <row r="65">
          <cell r="A65" t="str">
            <v>S02805</v>
          </cell>
          <cell r="B65">
            <v>0</v>
          </cell>
          <cell r="C65">
            <v>39</v>
          </cell>
        </row>
        <row r="66">
          <cell r="A66" t="str">
            <v>S02810</v>
          </cell>
          <cell r="B66">
            <v>0</v>
          </cell>
          <cell r="C66">
            <v>334</v>
          </cell>
        </row>
        <row r="67">
          <cell r="A67" t="str">
            <v>S03802</v>
          </cell>
          <cell r="B67">
            <v>0</v>
          </cell>
          <cell r="C67">
            <v>67</v>
          </cell>
        </row>
        <row r="68">
          <cell r="A68" t="str">
            <v>S05805</v>
          </cell>
          <cell r="B68">
            <v>0</v>
          </cell>
          <cell r="C68">
            <v>52</v>
          </cell>
        </row>
        <row r="69">
          <cell r="A69" t="str">
            <v>S05806</v>
          </cell>
          <cell r="B69">
            <v>0</v>
          </cell>
          <cell r="C69">
            <v>31</v>
          </cell>
        </row>
        <row r="70">
          <cell r="A70" t="str">
            <v>S08802</v>
          </cell>
          <cell r="B70">
            <v>0</v>
          </cell>
          <cell r="C70">
            <v>192</v>
          </cell>
        </row>
        <row r="71">
          <cell r="A71" t="str">
            <v>S09801</v>
          </cell>
          <cell r="B71">
            <v>0</v>
          </cell>
          <cell r="C71">
            <v>6</v>
          </cell>
        </row>
        <row r="72">
          <cell r="A72" t="str">
            <v>S10802</v>
          </cell>
          <cell r="B72">
            <v>0</v>
          </cell>
          <cell r="C72">
            <v>1</v>
          </cell>
        </row>
        <row r="73">
          <cell r="A73" t="str">
            <v>T03803</v>
          </cell>
          <cell r="B73">
            <v>0</v>
          </cell>
          <cell r="C73">
            <v>322</v>
          </cell>
        </row>
        <row r="74">
          <cell r="A74" t="str">
            <v>T03804</v>
          </cell>
          <cell r="B74">
            <v>0</v>
          </cell>
          <cell r="C74">
            <v>354</v>
          </cell>
        </row>
        <row r="75">
          <cell r="A75" t="str">
            <v>T05808</v>
          </cell>
          <cell r="B75">
            <v>0</v>
          </cell>
          <cell r="C75">
            <v>351</v>
          </cell>
        </row>
        <row r="76">
          <cell r="A76" t="str">
            <v>T05809</v>
          </cell>
          <cell r="B76">
            <v>0</v>
          </cell>
          <cell r="C76">
            <v>17</v>
          </cell>
        </row>
        <row r="77">
          <cell r="A77" t="str">
            <v>T06803</v>
          </cell>
          <cell r="B77">
            <v>0</v>
          </cell>
          <cell r="C77">
            <v>35</v>
          </cell>
        </row>
        <row r="78">
          <cell r="A78" t="str">
            <v>T06806</v>
          </cell>
          <cell r="B78">
            <v>0</v>
          </cell>
          <cell r="C78">
            <v>84</v>
          </cell>
        </row>
        <row r="79">
          <cell r="A79" t="str">
            <v>T08803</v>
          </cell>
          <cell r="B79">
            <v>0</v>
          </cell>
          <cell r="C79">
            <v>33</v>
          </cell>
        </row>
        <row r="80">
          <cell r="A80" t="str">
            <v>T09802</v>
          </cell>
          <cell r="B80">
            <v>0</v>
          </cell>
          <cell r="C80">
            <v>5</v>
          </cell>
        </row>
        <row r="81">
          <cell r="A81" t="str">
            <v>T09803</v>
          </cell>
          <cell r="B81">
            <v>0</v>
          </cell>
          <cell r="C81">
            <v>77</v>
          </cell>
        </row>
        <row r="82">
          <cell r="A82" t="str">
            <v>T13803</v>
          </cell>
          <cell r="B82">
            <v>0</v>
          </cell>
          <cell r="C82">
            <v>6</v>
          </cell>
        </row>
        <row r="83">
          <cell r="A83" t="str">
            <v>T14805</v>
          </cell>
          <cell r="B83">
            <v>0</v>
          </cell>
          <cell r="C83">
            <v>62</v>
          </cell>
        </row>
        <row r="84">
          <cell r="A84" t="str">
            <v>T14807</v>
          </cell>
          <cell r="B84">
            <v>0</v>
          </cell>
          <cell r="C84">
            <v>808</v>
          </cell>
        </row>
        <row r="85">
          <cell r="A85" t="str">
            <v>T22816</v>
          </cell>
          <cell r="B85">
            <v>0</v>
          </cell>
          <cell r="C85">
            <v>1</v>
          </cell>
        </row>
        <row r="86">
          <cell r="A86" t="str">
            <v>T22827</v>
          </cell>
          <cell r="B86">
            <v>0</v>
          </cell>
          <cell r="C86">
            <v>34</v>
          </cell>
        </row>
        <row r="87">
          <cell r="A87" t="str">
            <v>T22828</v>
          </cell>
          <cell r="B87">
            <v>0</v>
          </cell>
          <cell r="C87">
            <v>2</v>
          </cell>
        </row>
        <row r="88">
          <cell r="A88" t="str">
            <v>T25802</v>
          </cell>
          <cell r="B88">
            <v>0</v>
          </cell>
          <cell r="C88">
            <v>4</v>
          </cell>
        </row>
        <row r="89">
          <cell r="A89" t="str">
            <v>T26803</v>
          </cell>
          <cell r="B89">
            <v>0</v>
          </cell>
          <cell r="C89">
            <v>1493</v>
          </cell>
        </row>
      </sheetData>
      <sheetData sheetId="8" refreshError="1"/>
      <sheetData sheetId="9" refreshError="1"/>
      <sheetData sheetId="10" refreshError="1"/>
      <sheetData sheetId="11" refreshError="1">
        <row r="3">
          <cell r="A3" t="str">
            <v>A01803</v>
          </cell>
          <cell r="B3">
            <v>0</v>
          </cell>
          <cell r="C3">
            <v>515</v>
          </cell>
          <cell r="D3">
            <v>15</v>
          </cell>
        </row>
        <row r="4">
          <cell r="A4" t="str">
            <v>A01805</v>
          </cell>
          <cell r="B4">
            <v>0</v>
          </cell>
          <cell r="C4">
            <v>164</v>
          </cell>
          <cell r="D4">
            <v>0</v>
          </cell>
        </row>
        <row r="5">
          <cell r="A5" t="str">
            <v>A01806</v>
          </cell>
          <cell r="B5">
            <v>0</v>
          </cell>
          <cell r="C5">
            <v>627</v>
          </cell>
          <cell r="D5">
            <v>1</v>
          </cell>
        </row>
        <row r="6">
          <cell r="A6" t="str">
            <v>A01807</v>
          </cell>
          <cell r="B6">
            <v>0</v>
          </cell>
          <cell r="C6">
            <v>730</v>
          </cell>
          <cell r="D6">
            <v>117</v>
          </cell>
        </row>
        <row r="7">
          <cell r="A7" t="str">
            <v>A01810</v>
          </cell>
          <cell r="B7">
            <v>0</v>
          </cell>
          <cell r="C7">
            <v>2</v>
          </cell>
          <cell r="D7">
            <v>0</v>
          </cell>
        </row>
        <row r="8">
          <cell r="A8" t="str">
            <v>A01811</v>
          </cell>
          <cell r="B8">
            <v>0</v>
          </cell>
          <cell r="C8">
            <v>1</v>
          </cell>
          <cell r="D8">
            <v>0</v>
          </cell>
        </row>
        <row r="9">
          <cell r="A9" t="str">
            <v>A01820</v>
          </cell>
          <cell r="B9">
            <v>0</v>
          </cell>
          <cell r="C9">
            <v>119</v>
          </cell>
          <cell r="D9">
            <v>15</v>
          </cell>
        </row>
        <row r="10">
          <cell r="A10" t="str">
            <v>A02802</v>
          </cell>
          <cell r="B10">
            <v>0</v>
          </cell>
          <cell r="C10">
            <v>26</v>
          </cell>
          <cell r="D10">
            <v>0</v>
          </cell>
        </row>
        <row r="11">
          <cell r="A11" t="str">
            <v>A02804</v>
          </cell>
          <cell r="B11">
            <v>0</v>
          </cell>
          <cell r="C11">
            <v>122</v>
          </cell>
          <cell r="D11">
            <v>27</v>
          </cell>
        </row>
        <row r="12">
          <cell r="A12" t="str">
            <v>A03803</v>
          </cell>
          <cell r="B12">
            <v>0</v>
          </cell>
          <cell r="C12">
            <v>1362</v>
          </cell>
          <cell r="D12">
            <v>393</v>
          </cell>
        </row>
        <row r="13">
          <cell r="A13" t="str">
            <v>A03804</v>
          </cell>
          <cell r="B13">
            <v>0</v>
          </cell>
          <cell r="C13">
            <v>276</v>
          </cell>
          <cell r="D13">
            <v>0</v>
          </cell>
        </row>
        <row r="14">
          <cell r="A14" t="str">
            <v>A03805</v>
          </cell>
          <cell r="B14">
            <v>0</v>
          </cell>
          <cell r="C14">
            <v>18</v>
          </cell>
          <cell r="D14">
            <v>0</v>
          </cell>
        </row>
        <row r="15">
          <cell r="A15" t="str">
            <v>A03806</v>
          </cell>
          <cell r="B15">
            <v>0</v>
          </cell>
          <cell r="C15">
            <v>1</v>
          </cell>
          <cell r="D15">
            <v>0</v>
          </cell>
        </row>
        <row r="16">
          <cell r="A16" t="str">
            <v>C01806</v>
          </cell>
          <cell r="B16">
            <v>0</v>
          </cell>
          <cell r="C16">
            <v>41</v>
          </cell>
          <cell r="D16">
            <v>0</v>
          </cell>
        </row>
        <row r="17">
          <cell r="A17" t="str">
            <v>C01808</v>
          </cell>
          <cell r="B17">
            <v>0</v>
          </cell>
          <cell r="C17">
            <v>4</v>
          </cell>
          <cell r="D17">
            <v>0</v>
          </cell>
        </row>
        <row r="18">
          <cell r="A18" t="str">
            <v>C02802</v>
          </cell>
          <cell r="B18">
            <v>0</v>
          </cell>
          <cell r="C18">
            <v>6</v>
          </cell>
          <cell r="D18">
            <v>0</v>
          </cell>
        </row>
        <row r="19">
          <cell r="A19" t="str">
            <v>CF03803</v>
          </cell>
          <cell r="B19">
            <v>0</v>
          </cell>
          <cell r="C19">
            <v>29</v>
          </cell>
          <cell r="D19">
            <v>4</v>
          </cell>
        </row>
        <row r="20">
          <cell r="A20" t="str">
            <v>CF03806</v>
          </cell>
          <cell r="B20">
            <v>0</v>
          </cell>
          <cell r="C20">
            <v>2</v>
          </cell>
          <cell r="D20">
            <v>0</v>
          </cell>
        </row>
        <row r="21">
          <cell r="A21" t="str">
            <v>CF03809</v>
          </cell>
          <cell r="B21">
            <v>0</v>
          </cell>
          <cell r="C21">
            <v>54</v>
          </cell>
          <cell r="D21">
            <v>7</v>
          </cell>
        </row>
        <row r="22">
          <cell r="A22" t="str">
            <v>CF03810</v>
          </cell>
          <cell r="B22">
            <v>0</v>
          </cell>
          <cell r="C22">
            <v>11</v>
          </cell>
          <cell r="D22">
            <v>0</v>
          </cell>
        </row>
        <row r="23">
          <cell r="A23" t="str">
            <v>CF03811</v>
          </cell>
          <cell r="B23">
            <v>0</v>
          </cell>
          <cell r="C23">
            <v>7</v>
          </cell>
          <cell r="D23">
            <v>0</v>
          </cell>
        </row>
        <row r="24">
          <cell r="A24" t="str">
            <v>CF03813</v>
          </cell>
          <cell r="B24">
            <v>0</v>
          </cell>
          <cell r="C24">
            <v>4</v>
          </cell>
          <cell r="D24">
            <v>0</v>
          </cell>
        </row>
        <row r="25">
          <cell r="A25" t="str">
            <v>CF04805</v>
          </cell>
          <cell r="B25">
            <v>0</v>
          </cell>
          <cell r="C25">
            <v>219</v>
          </cell>
          <cell r="D25">
            <v>9</v>
          </cell>
        </row>
        <row r="26">
          <cell r="A26" t="str">
            <v>CF04806</v>
          </cell>
          <cell r="B26">
            <v>0</v>
          </cell>
          <cell r="C26">
            <v>212</v>
          </cell>
          <cell r="D26">
            <v>9</v>
          </cell>
        </row>
        <row r="27">
          <cell r="A27" t="str">
            <v>CF04807</v>
          </cell>
          <cell r="B27">
            <v>0</v>
          </cell>
          <cell r="C27">
            <v>129</v>
          </cell>
          <cell r="D27">
            <v>0</v>
          </cell>
        </row>
        <row r="28">
          <cell r="A28" t="str">
            <v>CF04808</v>
          </cell>
          <cell r="B28">
            <v>0</v>
          </cell>
          <cell r="C28">
            <v>115</v>
          </cell>
          <cell r="D28">
            <v>17</v>
          </cell>
        </row>
        <row r="29">
          <cell r="A29" t="str">
            <v>CF04810</v>
          </cell>
          <cell r="B29">
            <v>0</v>
          </cell>
          <cell r="C29">
            <v>5</v>
          </cell>
          <cell r="D29">
            <v>0</v>
          </cell>
        </row>
        <row r="30">
          <cell r="A30" t="str">
            <v>CF06801</v>
          </cell>
          <cell r="B30">
            <v>0</v>
          </cell>
          <cell r="C30">
            <v>6</v>
          </cell>
          <cell r="D30">
            <v>0</v>
          </cell>
        </row>
        <row r="31">
          <cell r="A31" t="str">
            <v>CF07810</v>
          </cell>
          <cell r="B31">
            <v>0</v>
          </cell>
          <cell r="C31">
            <v>3</v>
          </cell>
          <cell r="D31">
            <v>0</v>
          </cell>
        </row>
        <row r="32">
          <cell r="A32" t="str">
            <v>CF07817</v>
          </cell>
          <cell r="B32">
            <v>0</v>
          </cell>
          <cell r="C32">
            <v>109</v>
          </cell>
          <cell r="D32">
            <v>0</v>
          </cell>
        </row>
        <row r="33">
          <cell r="A33" t="str">
            <v>CF08822</v>
          </cell>
          <cell r="B33">
            <v>0</v>
          </cell>
          <cell r="C33">
            <v>10</v>
          </cell>
          <cell r="D33">
            <v>0</v>
          </cell>
        </row>
        <row r="34">
          <cell r="A34" t="str">
            <v>CF11806</v>
          </cell>
          <cell r="B34">
            <v>0</v>
          </cell>
          <cell r="C34">
            <v>6</v>
          </cell>
          <cell r="D34">
            <v>0</v>
          </cell>
        </row>
        <row r="35">
          <cell r="A35" t="str">
            <v>CF12803</v>
          </cell>
          <cell r="B35">
            <v>0</v>
          </cell>
          <cell r="C35">
            <v>9</v>
          </cell>
          <cell r="D35">
            <v>0</v>
          </cell>
        </row>
        <row r="36">
          <cell r="A36" t="str">
            <v>CF12804</v>
          </cell>
          <cell r="B36">
            <v>0</v>
          </cell>
          <cell r="C36">
            <v>20</v>
          </cell>
          <cell r="D36">
            <v>0</v>
          </cell>
        </row>
        <row r="37">
          <cell r="A37" t="str">
            <v>CF12812</v>
          </cell>
          <cell r="B37">
            <v>0</v>
          </cell>
          <cell r="C37">
            <v>7</v>
          </cell>
          <cell r="D37">
            <v>0</v>
          </cell>
        </row>
        <row r="38">
          <cell r="A38" t="str">
            <v>CF12814</v>
          </cell>
          <cell r="B38">
            <v>0</v>
          </cell>
          <cell r="C38">
            <v>3</v>
          </cell>
          <cell r="D38">
            <v>0</v>
          </cell>
        </row>
        <row r="39">
          <cell r="A39" t="str">
            <v>CF12825</v>
          </cell>
          <cell r="B39">
            <v>0</v>
          </cell>
          <cell r="C39">
            <v>26</v>
          </cell>
          <cell r="D39">
            <v>6</v>
          </cell>
        </row>
        <row r="40">
          <cell r="A40" t="str">
            <v>CF17803</v>
          </cell>
          <cell r="B40">
            <v>0</v>
          </cell>
          <cell r="C40">
            <v>14</v>
          </cell>
          <cell r="D40">
            <v>0</v>
          </cell>
        </row>
        <row r="41">
          <cell r="A41" t="str">
            <v>CF17805</v>
          </cell>
          <cell r="B41">
            <v>0</v>
          </cell>
          <cell r="C41">
            <v>5</v>
          </cell>
          <cell r="D41">
            <v>0</v>
          </cell>
        </row>
        <row r="42">
          <cell r="A42" t="str">
            <v>CF21802</v>
          </cell>
          <cell r="B42">
            <v>0</v>
          </cell>
          <cell r="C42">
            <v>4</v>
          </cell>
          <cell r="D42">
            <v>0</v>
          </cell>
        </row>
        <row r="43">
          <cell r="A43" t="str">
            <v>CF21803</v>
          </cell>
          <cell r="B43">
            <v>0</v>
          </cell>
          <cell r="C43">
            <v>2</v>
          </cell>
          <cell r="D43">
            <v>0</v>
          </cell>
        </row>
        <row r="44">
          <cell r="A44" t="str">
            <v>CF21807</v>
          </cell>
          <cell r="B44">
            <v>0</v>
          </cell>
          <cell r="C44">
            <v>54</v>
          </cell>
          <cell r="D44">
            <v>0</v>
          </cell>
        </row>
        <row r="45">
          <cell r="A45" t="str">
            <v>CF21812</v>
          </cell>
          <cell r="B45">
            <v>0</v>
          </cell>
          <cell r="C45">
            <v>1</v>
          </cell>
          <cell r="D45">
            <v>0</v>
          </cell>
        </row>
        <row r="46">
          <cell r="A46" t="str">
            <v>CF21817</v>
          </cell>
          <cell r="B46">
            <v>0</v>
          </cell>
          <cell r="C46">
            <v>16</v>
          </cell>
          <cell r="D46">
            <v>0</v>
          </cell>
        </row>
        <row r="47">
          <cell r="A47" t="str">
            <v>CF21856</v>
          </cell>
          <cell r="B47">
            <v>0</v>
          </cell>
          <cell r="C47">
            <v>645</v>
          </cell>
          <cell r="D47">
            <v>0</v>
          </cell>
        </row>
        <row r="48">
          <cell r="A48" t="str">
            <v>CF21858</v>
          </cell>
          <cell r="B48">
            <v>0</v>
          </cell>
          <cell r="C48">
            <v>12</v>
          </cell>
          <cell r="D48">
            <v>1</v>
          </cell>
        </row>
        <row r="49">
          <cell r="A49" t="str">
            <v>CF21859</v>
          </cell>
          <cell r="B49">
            <v>0</v>
          </cell>
          <cell r="C49">
            <v>310</v>
          </cell>
          <cell r="D49">
            <v>6</v>
          </cell>
        </row>
        <row r="50">
          <cell r="A50" t="str">
            <v>CF21864</v>
          </cell>
          <cell r="B50">
            <v>269</v>
          </cell>
          <cell r="C50">
            <v>0</v>
          </cell>
          <cell r="D50">
            <v>0</v>
          </cell>
        </row>
        <row r="51">
          <cell r="A51" t="str">
            <v>CF21865</v>
          </cell>
          <cell r="B51">
            <v>37</v>
          </cell>
          <cell r="C51">
            <v>15</v>
          </cell>
          <cell r="D51">
            <v>0</v>
          </cell>
        </row>
        <row r="52">
          <cell r="A52" t="str">
            <v>CF21866</v>
          </cell>
          <cell r="B52">
            <v>869</v>
          </cell>
          <cell r="C52">
            <v>0</v>
          </cell>
          <cell r="D52">
            <v>0</v>
          </cell>
        </row>
        <row r="53">
          <cell r="A53" t="str">
            <v>CF21887</v>
          </cell>
          <cell r="B53">
            <v>0</v>
          </cell>
          <cell r="C53">
            <v>1</v>
          </cell>
          <cell r="D53">
            <v>0</v>
          </cell>
        </row>
        <row r="54">
          <cell r="A54" t="str">
            <v>CF22811</v>
          </cell>
          <cell r="B54">
            <v>0</v>
          </cell>
          <cell r="C54">
            <v>74</v>
          </cell>
          <cell r="D54">
            <v>9</v>
          </cell>
        </row>
        <row r="55">
          <cell r="A55" t="str">
            <v>CF33821</v>
          </cell>
          <cell r="B55">
            <v>0</v>
          </cell>
          <cell r="C55">
            <v>285</v>
          </cell>
          <cell r="D55">
            <v>16</v>
          </cell>
        </row>
        <row r="56">
          <cell r="A56" t="str">
            <v>CF33834</v>
          </cell>
          <cell r="B56">
            <v>0</v>
          </cell>
          <cell r="C56">
            <v>518</v>
          </cell>
          <cell r="D56">
            <v>10</v>
          </cell>
        </row>
        <row r="57">
          <cell r="A57" t="str">
            <v>CF33890</v>
          </cell>
          <cell r="B57">
            <v>0</v>
          </cell>
          <cell r="C57">
            <v>28</v>
          </cell>
          <cell r="D57">
            <v>2</v>
          </cell>
        </row>
        <row r="58">
          <cell r="A58" t="str">
            <v>CF33891</v>
          </cell>
          <cell r="B58">
            <v>0</v>
          </cell>
          <cell r="C58">
            <v>179</v>
          </cell>
          <cell r="D58">
            <v>1</v>
          </cell>
        </row>
        <row r="59">
          <cell r="A59" t="str">
            <v>CF33892</v>
          </cell>
          <cell r="B59">
            <v>0</v>
          </cell>
          <cell r="C59">
            <v>1298</v>
          </cell>
          <cell r="D59">
            <v>13</v>
          </cell>
        </row>
        <row r="60">
          <cell r="A60" t="str">
            <v>CF34807</v>
          </cell>
          <cell r="B60">
            <v>0</v>
          </cell>
          <cell r="C60">
            <v>10</v>
          </cell>
          <cell r="D60">
            <v>1</v>
          </cell>
        </row>
        <row r="61">
          <cell r="A61" t="str">
            <v>CF34810</v>
          </cell>
          <cell r="B61">
            <v>0</v>
          </cell>
          <cell r="C61">
            <v>118</v>
          </cell>
          <cell r="D61">
            <v>0</v>
          </cell>
        </row>
        <row r="62">
          <cell r="A62" t="str">
            <v>CF34813</v>
          </cell>
          <cell r="B62">
            <v>0</v>
          </cell>
          <cell r="C62">
            <v>120</v>
          </cell>
          <cell r="D62">
            <v>19</v>
          </cell>
        </row>
        <row r="63">
          <cell r="A63" t="str">
            <v>CF34844</v>
          </cell>
          <cell r="B63">
            <v>0</v>
          </cell>
          <cell r="C63">
            <v>89</v>
          </cell>
          <cell r="D63">
            <v>36</v>
          </cell>
        </row>
        <row r="64">
          <cell r="A64" t="str">
            <v>CF53805</v>
          </cell>
          <cell r="B64">
            <v>0</v>
          </cell>
          <cell r="C64">
            <v>7</v>
          </cell>
          <cell r="D64">
            <v>0</v>
          </cell>
        </row>
        <row r="65">
          <cell r="A65" t="str">
            <v>ED01804</v>
          </cell>
          <cell r="B65">
            <v>0</v>
          </cell>
          <cell r="C65">
            <v>3</v>
          </cell>
          <cell r="D65">
            <v>0</v>
          </cell>
        </row>
        <row r="66">
          <cell r="A66" t="str">
            <v>ED02805</v>
          </cell>
          <cell r="B66">
            <v>0</v>
          </cell>
          <cell r="C66">
            <v>12</v>
          </cell>
          <cell r="D66">
            <v>0</v>
          </cell>
        </row>
        <row r="67">
          <cell r="A67" t="str">
            <v>ED02809</v>
          </cell>
          <cell r="B67">
            <v>0</v>
          </cell>
          <cell r="C67">
            <v>2</v>
          </cell>
          <cell r="D67">
            <v>0</v>
          </cell>
        </row>
        <row r="68">
          <cell r="A68" t="str">
            <v>P01801</v>
          </cell>
          <cell r="B68">
            <v>0</v>
          </cell>
          <cell r="C68">
            <v>2</v>
          </cell>
          <cell r="D68">
            <v>0</v>
          </cell>
        </row>
        <row r="69">
          <cell r="A69" t="str">
            <v>P02802</v>
          </cell>
          <cell r="B69">
            <v>0</v>
          </cell>
          <cell r="C69">
            <v>1</v>
          </cell>
          <cell r="D69">
            <v>0</v>
          </cell>
        </row>
        <row r="70">
          <cell r="A70" t="str">
            <v>P04803</v>
          </cell>
          <cell r="B70">
            <v>0</v>
          </cell>
          <cell r="C70">
            <v>1</v>
          </cell>
          <cell r="D70">
            <v>0</v>
          </cell>
        </row>
        <row r="71">
          <cell r="A71" t="str">
            <v>S01803</v>
          </cell>
          <cell r="B71">
            <v>0</v>
          </cell>
          <cell r="C71">
            <v>433</v>
          </cell>
          <cell r="D71">
            <v>23</v>
          </cell>
        </row>
        <row r="72">
          <cell r="A72" t="str">
            <v>S01804</v>
          </cell>
          <cell r="B72">
            <v>0</v>
          </cell>
          <cell r="C72">
            <v>77</v>
          </cell>
          <cell r="D72">
            <v>0</v>
          </cell>
        </row>
        <row r="73">
          <cell r="A73" t="str">
            <v>S01807</v>
          </cell>
          <cell r="B73">
            <v>0</v>
          </cell>
          <cell r="C73">
            <v>832</v>
          </cell>
          <cell r="D73">
            <v>374</v>
          </cell>
        </row>
        <row r="74">
          <cell r="A74" t="str">
            <v>S01808</v>
          </cell>
          <cell r="B74">
            <v>0</v>
          </cell>
          <cell r="C74">
            <v>327</v>
          </cell>
          <cell r="D74">
            <v>115</v>
          </cell>
        </row>
        <row r="75">
          <cell r="A75" t="str">
            <v>S02804</v>
          </cell>
          <cell r="B75">
            <v>0</v>
          </cell>
          <cell r="C75">
            <v>1</v>
          </cell>
          <cell r="D75">
            <v>0</v>
          </cell>
        </row>
        <row r="76">
          <cell r="A76" t="str">
            <v>S02810</v>
          </cell>
          <cell r="B76">
            <v>0</v>
          </cell>
          <cell r="C76">
            <v>1</v>
          </cell>
          <cell r="D76">
            <v>0</v>
          </cell>
        </row>
        <row r="77">
          <cell r="A77" t="str">
            <v>S03802</v>
          </cell>
          <cell r="B77">
            <v>0</v>
          </cell>
          <cell r="C77">
            <v>102</v>
          </cell>
          <cell r="D77">
            <v>10</v>
          </cell>
        </row>
        <row r="78">
          <cell r="A78" t="str">
            <v>S05805</v>
          </cell>
          <cell r="B78">
            <v>0</v>
          </cell>
          <cell r="C78">
            <v>20</v>
          </cell>
          <cell r="D78">
            <v>0</v>
          </cell>
        </row>
        <row r="79">
          <cell r="A79" t="str">
            <v>S05806</v>
          </cell>
          <cell r="B79">
            <v>0</v>
          </cell>
          <cell r="C79">
            <v>1160</v>
          </cell>
          <cell r="D79">
            <v>0</v>
          </cell>
        </row>
        <row r="80">
          <cell r="A80" t="str">
            <v>S08802</v>
          </cell>
          <cell r="B80">
            <v>0</v>
          </cell>
          <cell r="C80">
            <v>269</v>
          </cell>
          <cell r="D80">
            <v>93</v>
          </cell>
        </row>
        <row r="81">
          <cell r="A81" t="str">
            <v>S09801</v>
          </cell>
          <cell r="B81">
            <v>0</v>
          </cell>
          <cell r="C81">
            <v>17</v>
          </cell>
          <cell r="D81">
            <v>0</v>
          </cell>
        </row>
        <row r="82">
          <cell r="A82" t="str">
            <v>S10802</v>
          </cell>
          <cell r="B82">
            <v>0</v>
          </cell>
          <cell r="C82">
            <v>9</v>
          </cell>
          <cell r="D82">
            <v>0</v>
          </cell>
        </row>
        <row r="83">
          <cell r="A83" t="str">
            <v>T03803</v>
          </cell>
          <cell r="B83">
            <v>0</v>
          </cell>
          <cell r="C83">
            <v>403</v>
          </cell>
          <cell r="D83">
            <v>72</v>
          </cell>
        </row>
        <row r="84">
          <cell r="A84" t="str">
            <v>T03804</v>
          </cell>
          <cell r="B84">
            <v>0</v>
          </cell>
          <cell r="C84">
            <v>409</v>
          </cell>
          <cell r="D84">
            <v>4</v>
          </cell>
        </row>
        <row r="85">
          <cell r="A85" t="str">
            <v>T03810</v>
          </cell>
          <cell r="B85">
            <v>0</v>
          </cell>
          <cell r="C85">
            <v>6</v>
          </cell>
          <cell r="D85">
            <v>0</v>
          </cell>
        </row>
        <row r="86">
          <cell r="A86" t="str">
            <v>T03812</v>
          </cell>
          <cell r="B86">
            <v>0</v>
          </cell>
          <cell r="C86">
            <v>5</v>
          </cell>
          <cell r="D86">
            <v>0</v>
          </cell>
        </row>
        <row r="87">
          <cell r="A87" t="str">
            <v>T03824</v>
          </cell>
          <cell r="B87">
            <v>0</v>
          </cell>
          <cell r="C87">
            <v>4</v>
          </cell>
          <cell r="D87">
            <v>0</v>
          </cell>
        </row>
        <row r="88">
          <cell r="A88" t="str">
            <v>T04801</v>
          </cell>
          <cell r="B88">
            <v>0</v>
          </cell>
          <cell r="C88">
            <v>5</v>
          </cell>
          <cell r="D88">
            <v>0</v>
          </cell>
        </row>
        <row r="89">
          <cell r="A89" t="str">
            <v>T04802</v>
          </cell>
          <cell r="B89">
            <v>0</v>
          </cell>
          <cell r="C89">
            <v>1</v>
          </cell>
          <cell r="D89">
            <v>0</v>
          </cell>
        </row>
        <row r="90">
          <cell r="A90" t="str">
            <v>T04803</v>
          </cell>
          <cell r="B90">
            <v>0</v>
          </cell>
          <cell r="C90">
            <v>18</v>
          </cell>
          <cell r="D90">
            <v>0</v>
          </cell>
        </row>
        <row r="91">
          <cell r="A91" t="str">
            <v>T04804</v>
          </cell>
          <cell r="B91">
            <v>0</v>
          </cell>
          <cell r="C91">
            <v>5</v>
          </cell>
          <cell r="D91">
            <v>0</v>
          </cell>
        </row>
        <row r="92">
          <cell r="A92" t="str">
            <v>T05808</v>
          </cell>
          <cell r="B92">
            <v>0</v>
          </cell>
          <cell r="C92">
            <v>397</v>
          </cell>
          <cell r="D92">
            <v>25</v>
          </cell>
        </row>
        <row r="93">
          <cell r="A93" t="str">
            <v>T05809</v>
          </cell>
          <cell r="B93">
            <v>0</v>
          </cell>
          <cell r="C93">
            <v>102</v>
          </cell>
          <cell r="D93">
            <v>20</v>
          </cell>
        </row>
        <row r="94">
          <cell r="A94" t="str">
            <v>T06803</v>
          </cell>
          <cell r="B94">
            <v>0</v>
          </cell>
          <cell r="C94">
            <v>204</v>
          </cell>
          <cell r="D94">
            <v>0</v>
          </cell>
        </row>
        <row r="95">
          <cell r="A95" t="str">
            <v>T06806</v>
          </cell>
          <cell r="B95">
            <v>0</v>
          </cell>
          <cell r="C95">
            <v>16</v>
          </cell>
          <cell r="D95">
            <v>0</v>
          </cell>
        </row>
        <row r="96">
          <cell r="A96" t="str">
            <v>T06807</v>
          </cell>
          <cell r="B96">
            <v>0</v>
          </cell>
          <cell r="C96">
            <v>1</v>
          </cell>
          <cell r="D96">
            <v>0</v>
          </cell>
        </row>
        <row r="97">
          <cell r="A97" t="str">
            <v>T08803</v>
          </cell>
          <cell r="B97">
            <v>0</v>
          </cell>
          <cell r="C97">
            <v>64</v>
          </cell>
          <cell r="D97">
            <v>3</v>
          </cell>
        </row>
        <row r="98">
          <cell r="A98" t="str">
            <v>T09802</v>
          </cell>
          <cell r="B98">
            <v>0</v>
          </cell>
          <cell r="C98">
            <v>2</v>
          </cell>
          <cell r="D98">
            <v>0</v>
          </cell>
        </row>
        <row r="99">
          <cell r="A99" t="str">
            <v>T09803</v>
          </cell>
          <cell r="B99">
            <v>0</v>
          </cell>
          <cell r="C99">
            <v>1</v>
          </cell>
          <cell r="D99">
            <v>0</v>
          </cell>
        </row>
        <row r="100">
          <cell r="A100" t="str">
            <v>T13801</v>
          </cell>
          <cell r="B100">
            <v>0</v>
          </cell>
          <cell r="C100">
            <v>2</v>
          </cell>
          <cell r="D100">
            <v>0</v>
          </cell>
        </row>
        <row r="101">
          <cell r="A101" t="str">
            <v>T13803</v>
          </cell>
          <cell r="B101">
            <v>0</v>
          </cell>
          <cell r="C101">
            <v>2</v>
          </cell>
          <cell r="D101">
            <v>0</v>
          </cell>
        </row>
        <row r="102">
          <cell r="A102" t="str">
            <v>T16803</v>
          </cell>
          <cell r="B102">
            <v>0</v>
          </cell>
          <cell r="C102">
            <v>2</v>
          </cell>
          <cell r="D102">
            <v>0</v>
          </cell>
        </row>
        <row r="103">
          <cell r="A103" t="str">
            <v>T22816</v>
          </cell>
          <cell r="B103">
            <v>0</v>
          </cell>
          <cell r="C103">
            <v>29</v>
          </cell>
          <cell r="D103">
            <v>0</v>
          </cell>
        </row>
        <row r="104">
          <cell r="A104" t="str">
            <v>T22818</v>
          </cell>
          <cell r="B104">
            <v>0</v>
          </cell>
          <cell r="C104">
            <v>9</v>
          </cell>
          <cell r="D104">
            <v>0</v>
          </cell>
        </row>
        <row r="105">
          <cell r="A105" t="str">
            <v>T22823</v>
          </cell>
          <cell r="B105">
            <v>0</v>
          </cell>
          <cell r="C105">
            <v>55</v>
          </cell>
          <cell r="D105">
            <v>0</v>
          </cell>
        </row>
        <row r="106">
          <cell r="A106" t="str">
            <v>T22827</v>
          </cell>
          <cell r="B106">
            <v>0</v>
          </cell>
          <cell r="C106">
            <v>58</v>
          </cell>
          <cell r="D106">
            <v>0</v>
          </cell>
        </row>
        <row r="107">
          <cell r="A107" t="str">
            <v>T26803</v>
          </cell>
          <cell r="B107">
            <v>0</v>
          </cell>
          <cell r="C107">
            <v>162</v>
          </cell>
          <cell r="D107">
            <v>54</v>
          </cell>
        </row>
        <row r="108">
          <cell r="A108" t="str">
            <v>T41805</v>
          </cell>
          <cell r="B108">
            <v>0</v>
          </cell>
          <cell r="C108">
            <v>2</v>
          </cell>
          <cell r="D108">
            <v>0</v>
          </cell>
        </row>
        <row r="109">
          <cell r="A109" t="str">
            <v>T41809</v>
          </cell>
          <cell r="B109">
            <v>0</v>
          </cell>
          <cell r="C109">
            <v>3</v>
          </cell>
          <cell r="D109">
            <v>0</v>
          </cell>
        </row>
        <row r="110">
          <cell r="A110" t="str">
            <v>T41810</v>
          </cell>
          <cell r="B110">
            <v>0</v>
          </cell>
          <cell r="C110">
            <v>2</v>
          </cell>
          <cell r="D110">
            <v>0</v>
          </cell>
        </row>
        <row r="111">
          <cell r="A111" t="str">
            <v>T41811</v>
          </cell>
          <cell r="B111">
            <v>0</v>
          </cell>
          <cell r="C111">
            <v>4</v>
          </cell>
          <cell r="D111">
            <v>0</v>
          </cell>
        </row>
        <row r="112">
          <cell r="A112" t="str">
            <v>T41814</v>
          </cell>
          <cell r="B112">
            <v>0</v>
          </cell>
          <cell r="C112">
            <v>9</v>
          </cell>
          <cell r="D112">
            <v>0</v>
          </cell>
        </row>
        <row r="113">
          <cell r="A113" t="str">
            <v>T41815</v>
          </cell>
          <cell r="B113">
            <v>0</v>
          </cell>
          <cell r="C113">
            <v>3</v>
          </cell>
          <cell r="D113">
            <v>0</v>
          </cell>
        </row>
        <row r="114">
          <cell r="A114" t="str">
            <v>T41818</v>
          </cell>
          <cell r="B114">
            <v>0</v>
          </cell>
          <cell r="C114">
            <v>22</v>
          </cell>
          <cell r="D114">
            <v>0</v>
          </cell>
        </row>
      </sheetData>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PN"/>
      <sheetName val="POI"/>
      <sheetName val="COFAA"/>
      <sheetName val="CINVESTAV"/>
      <sheetName val="CONALEP"/>
      <sheetName val="CETI"/>
      <sheetName val="INAOE"/>
      <sheetName val="CIDESI"/>
      <sheetName val="INDA"/>
    </sheetNames>
    <sheetDataSet>
      <sheetData sheetId="0" refreshError="1">
        <row r="11">
          <cell r="B11" t="str">
            <v>JC1</v>
          </cell>
          <cell r="C11" t="str">
            <v>DIRECTOR GENERAL</v>
          </cell>
          <cell r="D11" t="str">
            <v>JC1</v>
          </cell>
          <cell r="E11">
            <v>25454.98</v>
          </cell>
          <cell r="F11">
            <v>167129.38</v>
          </cell>
          <cell r="G11">
            <v>12972.91</v>
          </cell>
          <cell r="H11">
            <v>25913.149999999998</v>
          </cell>
          <cell r="I11">
            <v>170137.7</v>
          </cell>
          <cell r="K11">
            <v>25913.16964</v>
          </cell>
          <cell r="L11">
            <v>170137.70884000001</v>
          </cell>
        </row>
        <row r="12">
          <cell r="B12" t="str">
            <v>LB2</v>
          </cell>
          <cell r="C12" t="str">
            <v>SECRETARIO</v>
          </cell>
          <cell r="D12" t="str">
            <v>LB2</v>
          </cell>
          <cell r="E12">
            <v>19328.43</v>
          </cell>
          <cell r="F12">
            <v>92251.24</v>
          </cell>
          <cell r="G12">
            <v>18476.990000000002</v>
          </cell>
          <cell r="H12">
            <v>19676.349999999999</v>
          </cell>
          <cell r="I12">
            <v>93911.75</v>
          </cell>
          <cell r="K12">
            <v>19676.34174</v>
          </cell>
          <cell r="L12">
            <v>93911.762320000009</v>
          </cell>
        </row>
        <row r="13">
          <cell r="B13" t="str">
            <v>LC1</v>
          </cell>
          <cell r="C13" t="str">
            <v>ABOGADO GENERAL</v>
          </cell>
          <cell r="D13" t="str">
            <v>LC1</v>
          </cell>
          <cell r="E13">
            <v>19328.43</v>
          </cell>
          <cell r="F13">
            <v>92251.24</v>
          </cell>
          <cell r="G13">
            <v>2792.23</v>
          </cell>
          <cell r="H13">
            <v>19676.349999999999</v>
          </cell>
          <cell r="I13">
            <v>93911.75</v>
          </cell>
          <cell r="K13">
            <v>19676.34174</v>
          </cell>
          <cell r="L13">
            <v>93911.762320000009</v>
          </cell>
        </row>
        <row r="14">
          <cell r="B14" t="str">
            <v>LC2</v>
          </cell>
          <cell r="C14" t="str">
            <v>SECRETARIO</v>
          </cell>
          <cell r="D14" t="str">
            <v>LC2</v>
          </cell>
          <cell r="E14">
            <v>19328.43</v>
          </cell>
          <cell r="F14">
            <v>108988.19</v>
          </cell>
          <cell r="H14">
            <v>19676.349999999999</v>
          </cell>
          <cell r="I14">
            <v>110950</v>
          </cell>
          <cell r="K14">
            <v>19676.34174</v>
          </cell>
          <cell r="L14">
            <v>110949.97742000001</v>
          </cell>
        </row>
        <row r="15">
          <cell r="B15" t="str">
            <v>1LC2</v>
          </cell>
          <cell r="G15">
            <v>7948.77</v>
          </cell>
        </row>
        <row r="16">
          <cell r="B16" t="str">
            <v>2LC2</v>
          </cell>
          <cell r="G16">
            <v>9783.0400000000009</v>
          </cell>
        </row>
        <row r="17">
          <cell r="B17" t="str">
            <v>3LC2</v>
          </cell>
          <cell r="G17">
            <v>11524.24</v>
          </cell>
        </row>
        <row r="18">
          <cell r="B18" t="str">
            <v>MA1</v>
          </cell>
          <cell r="C18" t="str">
            <v>DIRECTOR DE ESCUELA SUPERIOR "A"</v>
          </cell>
          <cell r="D18" t="str">
            <v>MA1</v>
          </cell>
          <cell r="E18">
            <v>10853.72</v>
          </cell>
          <cell r="F18">
            <v>36271.71</v>
          </cell>
          <cell r="G18">
            <v>17445.39</v>
          </cell>
          <cell r="H18">
            <v>11049.1</v>
          </cell>
          <cell r="I18">
            <v>36924.6</v>
          </cell>
          <cell r="K18">
            <v>11049.086959999999</v>
          </cell>
          <cell r="L18">
            <v>36924.600780000001</v>
          </cell>
        </row>
        <row r="19">
          <cell r="B19" t="str">
            <v>MA2</v>
          </cell>
          <cell r="C19" t="str">
            <v>COORD. DE ASESORES DE DIR. GRAL.</v>
          </cell>
          <cell r="D19" t="str">
            <v>MA2</v>
          </cell>
          <cell r="E19">
            <v>12249.51</v>
          </cell>
          <cell r="F19">
            <v>42887.24</v>
          </cell>
          <cell r="H19">
            <v>12470</v>
          </cell>
          <cell r="I19">
            <v>43659.199999999997</v>
          </cell>
          <cell r="K19">
            <v>12470.001180000001</v>
          </cell>
          <cell r="L19">
            <v>43659.22</v>
          </cell>
        </row>
        <row r="20">
          <cell r="B20" t="str">
            <v>MC1</v>
          </cell>
          <cell r="C20" t="str">
            <v>DIRECTOR DE ÁREA</v>
          </cell>
          <cell r="D20" t="str">
            <v>MC1</v>
          </cell>
          <cell r="E20">
            <v>15400.62</v>
          </cell>
          <cell r="F20">
            <v>49109.38</v>
          </cell>
          <cell r="H20">
            <v>15677.849999999999</v>
          </cell>
          <cell r="I20">
            <v>49993.350000000006</v>
          </cell>
          <cell r="K20">
            <v>15677.831160000002</v>
          </cell>
          <cell r="L20">
            <v>49993.348839999999</v>
          </cell>
        </row>
        <row r="21">
          <cell r="B21" t="str">
            <v>1MC1</v>
          </cell>
          <cell r="G21">
            <v>3337.76</v>
          </cell>
        </row>
        <row r="22">
          <cell r="B22" t="str">
            <v>2MC1</v>
          </cell>
          <cell r="G22">
            <v>24399.15</v>
          </cell>
        </row>
        <row r="23">
          <cell r="B23" t="str">
            <v>MC3</v>
          </cell>
          <cell r="C23" t="str">
            <v>DIRECTOR DE ÁREA</v>
          </cell>
          <cell r="D23" t="str">
            <v>MC3</v>
          </cell>
          <cell r="E23">
            <v>15400.62</v>
          </cell>
          <cell r="F23">
            <v>78267.899999999994</v>
          </cell>
          <cell r="H23">
            <v>15677.849999999999</v>
          </cell>
          <cell r="I23">
            <v>79676.75</v>
          </cell>
          <cell r="K23">
            <v>15677.831160000002</v>
          </cell>
          <cell r="L23">
            <v>79676.73</v>
          </cell>
        </row>
        <row r="24">
          <cell r="B24" t="str">
            <v>1MC3</v>
          </cell>
          <cell r="G24">
            <v>1517.08</v>
          </cell>
        </row>
        <row r="25">
          <cell r="B25" t="str">
            <v>2MC3</v>
          </cell>
          <cell r="G25">
            <v>1862.26</v>
          </cell>
        </row>
        <row r="26">
          <cell r="B26" t="str">
            <v>3MC3</v>
          </cell>
          <cell r="G26">
            <v>2216.5500000000002</v>
          </cell>
        </row>
        <row r="27">
          <cell r="B27" t="str">
            <v>4MC3</v>
          </cell>
          <cell r="G27">
            <v>2311.39</v>
          </cell>
        </row>
        <row r="28">
          <cell r="B28" t="str">
            <v>5MC3</v>
          </cell>
          <cell r="G28">
            <v>2495.92</v>
          </cell>
        </row>
        <row r="29">
          <cell r="B29" t="str">
            <v>6MC3</v>
          </cell>
          <cell r="G29">
            <v>4175.29</v>
          </cell>
        </row>
        <row r="30">
          <cell r="B30" t="str">
            <v>7MC3</v>
          </cell>
          <cell r="G30">
            <v>6490.13</v>
          </cell>
        </row>
        <row r="31">
          <cell r="B31" t="str">
            <v>8MC3</v>
          </cell>
          <cell r="G31">
            <v>7219.47</v>
          </cell>
        </row>
        <row r="32">
          <cell r="B32" t="str">
            <v>9MC3</v>
          </cell>
          <cell r="G32">
            <v>8421.7999999999993</v>
          </cell>
        </row>
        <row r="33">
          <cell r="B33" t="str">
            <v>10MC3</v>
          </cell>
          <cell r="G33">
            <v>8730.26</v>
          </cell>
        </row>
        <row r="34">
          <cell r="B34" t="str">
            <v>11MC3</v>
          </cell>
          <cell r="G34">
            <v>9230.84</v>
          </cell>
        </row>
        <row r="35">
          <cell r="B35" t="str">
            <v>12MC3</v>
          </cell>
          <cell r="G35">
            <v>11074.07</v>
          </cell>
        </row>
        <row r="36">
          <cell r="B36" t="str">
            <v>13MC3</v>
          </cell>
          <cell r="G36">
            <v>11669.12</v>
          </cell>
        </row>
        <row r="37">
          <cell r="B37" t="str">
            <v>14MC3</v>
          </cell>
          <cell r="G37">
            <v>12497.23</v>
          </cell>
        </row>
        <row r="38">
          <cell r="B38" t="str">
            <v>15MC3</v>
          </cell>
          <cell r="G38">
            <v>13358.7</v>
          </cell>
        </row>
        <row r="39">
          <cell r="B39" t="str">
            <v>16MC3</v>
          </cell>
          <cell r="G39">
            <v>15288.78</v>
          </cell>
        </row>
        <row r="40">
          <cell r="B40" t="str">
            <v>NB2</v>
          </cell>
          <cell r="C40" t="str">
            <v>JEFE DE DIVISIÓN "B"</v>
          </cell>
          <cell r="D40" t="str">
            <v>NB2</v>
          </cell>
          <cell r="E40">
            <v>8206.6</v>
          </cell>
          <cell r="F40">
            <v>24737.47</v>
          </cell>
          <cell r="H40">
            <v>8354.2999999999993</v>
          </cell>
          <cell r="I40">
            <v>25182.75</v>
          </cell>
          <cell r="K40">
            <v>8354.3188000000009</v>
          </cell>
          <cell r="L40">
            <v>25182.744460000002</v>
          </cell>
        </row>
        <row r="41">
          <cell r="B41" t="str">
            <v>1NB2</v>
          </cell>
          <cell r="G41">
            <v>1075.32</v>
          </cell>
        </row>
        <row r="42">
          <cell r="B42" t="str">
            <v>2NB2</v>
          </cell>
          <cell r="G42">
            <v>6848.82</v>
          </cell>
        </row>
        <row r="43">
          <cell r="B43" t="str">
            <v>3NB2</v>
          </cell>
          <cell r="G43">
            <v>8826.7000000000007</v>
          </cell>
        </row>
        <row r="44">
          <cell r="B44" t="str">
            <v>4NB2</v>
          </cell>
          <cell r="G44">
            <v>10824.53</v>
          </cell>
        </row>
        <row r="45">
          <cell r="B45" t="str">
            <v>5NB2</v>
          </cell>
          <cell r="G45">
            <v>16022.61</v>
          </cell>
        </row>
        <row r="46">
          <cell r="B46" t="str">
            <v>NB2-1</v>
          </cell>
          <cell r="C46" t="str">
            <v>JEFE DE DIVISÓN "A"</v>
          </cell>
          <cell r="D46" t="str">
            <v>NB2</v>
          </cell>
          <cell r="E46">
            <v>7301.88</v>
          </cell>
          <cell r="F46">
            <v>25642.19</v>
          </cell>
          <cell r="G46">
            <v>17410.849999999999</v>
          </cell>
          <cell r="H46">
            <v>7433.3</v>
          </cell>
          <cell r="I46">
            <v>26103.75</v>
          </cell>
          <cell r="K46">
            <v>7433.3138399999998</v>
          </cell>
          <cell r="L46">
            <v>26103.74942</v>
          </cell>
        </row>
        <row r="47">
          <cell r="B47" t="str">
            <v>NB2-2</v>
          </cell>
          <cell r="C47" t="str">
            <v>SRIO. PARTICULAR DE DIR. GRAL.</v>
          </cell>
          <cell r="D47" t="str">
            <v>NB2</v>
          </cell>
          <cell r="E47">
            <v>7902.11</v>
          </cell>
          <cell r="F47">
            <v>25041.919999999998</v>
          </cell>
          <cell r="G47">
            <v>2934.18</v>
          </cell>
          <cell r="H47">
            <v>8044.35</v>
          </cell>
          <cell r="I47">
            <v>25492.7</v>
          </cell>
          <cell r="K47">
            <v>8044.3479799999996</v>
          </cell>
          <cell r="L47">
            <v>25492.71</v>
          </cell>
        </row>
        <row r="48">
          <cell r="B48" t="str">
            <v>NB2-3</v>
          </cell>
          <cell r="C48" t="str">
            <v>SUBDIRECTOR DE CECYT "C"</v>
          </cell>
          <cell r="D48" t="str">
            <v>NB2</v>
          </cell>
          <cell r="E48">
            <v>9403.4500000000007</v>
          </cell>
          <cell r="F48">
            <v>23540.62</v>
          </cell>
          <cell r="H48">
            <v>9572.7000000000007</v>
          </cell>
          <cell r="I48">
            <v>23964.35</v>
          </cell>
          <cell r="K48">
            <v>9572.7121000000006</v>
          </cell>
          <cell r="L48">
            <v>23964.351159999998</v>
          </cell>
        </row>
        <row r="49">
          <cell r="B49" t="str">
            <v>NC1</v>
          </cell>
          <cell r="C49" t="str">
            <v>JEFE DE DIVISIÓN "C"</v>
          </cell>
          <cell r="D49" t="str">
            <v>NC1</v>
          </cell>
          <cell r="E49">
            <v>9587.36</v>
          </cell>
          <cell r="F49">
            <v>23356.71</v>
          </cell>
          <cell r="H49">
            <v>9759.9499999999989</v>
          </cell>
          <cell r="I49">
            <v>23777.149999999998</v>
          </cell>
          <cell r="K49">
            <v>9759.9324800000013</v>
          </cell>
          <cell r="L49">
            <v>23777.13078</v>
          </cell>
        </row>
        <row r="50">
          <cell r="B50" t="str">
            <v>1NC1</v>
          </cell>
          <cell r="G50">
            <v>604.16999999999996</v>
          </cell>
        </row>
        <row r="51">
          <cell r="B51" t="str">
            <v>2NC1</v>
          </cell>
          <cell r="G51">
            <v>2389.77</v>
          </cell>
        </row>
        <row r="52">
          <cell r="B52" t="str">
            <v>3NC1</v>
          </cell>
          <cell r="G52">
            <v>7548.45</v>
          </cell>
        </row>
        <row r="53">
          <cell r="B53" t="str">
            <v>4NC1</v>
          </cell>
          <cell r="G53">
            <v>7789.73</v>
          </cell>
        </row>
        <row r="54">
          <cell r="B54" t="str">
            <v>5NC1</v>
          </cell>
          <cell r="G54">
            <v>9219.89</v>
          </cell>
        </row>
        <row r="55">
          <cell r="B55" t="str">
            <v>6NC1</v>
          </cell>
          <cell r="G55">
            <v>10956.1</v>
          </cell>
        </row>
        <row r="56">
          <cell r="B56" t="str">
            <v>7NC1</v>
          </cell>
          <cell r="G56">
            <v>15870.55</v>
          </cell>
        </row>
        <row r="57">
          <cell r="B57" t="str">
            <v>8NC1</v>
          </cell>
          <cell r="G57">
            <v>16195.56</v>
          </cell>
        </row>
        <row r="58">
          <cell r="B58" t="str">
            <v>9NC1</v>
          </cell>
          <cell r="G58">
            <v>18887.64</v>
          </cell>
        </row>
        <row r="59">
          <cell r="B59" t="str">
            <v>10NC1</v>
          </cell>
          <cell r="G59">
            <v>23075.48</v>
          </cell>
        </row>
        <row r="60">
          <cell r="B60" t="str">
            <v>NC2</v>
          </cell>
          <cell r="C60" t="str">
            <v>JEFE DE DIVISIÓN "C"</v>
          </cell>
          <cell r="D60" t="str">
            <v>NC2</v>
          </cell>
          <cell r="E60">
            <v>9587.36</v>
          </cell>
          <cell r="F60">
            <v>29616.080000000002</v>
          </cell>
          <cell r="H60">
            <v>9759.9499999999989</v>
          </cell>
          <cell r="I60">
            <v>30149.199999999997</v>
          </cell>
          <cell r="K60">
            <v>9759.9324800000013</v>
          </cell>
          <cell r="L60">
            <v>30149.18</v>
          </cell>
        </row>
        <row r="61">
          <cell r="B61" t="str">
            <v>1NC2</v>
          </cell>
          <cell r="G61">
            <v>275.64</v>
          </cell>
        </row>
        <row r="62">
          <cell r="B62" t="str">
            <v>2NC2</v>
          </cell>
          <cell r="G62">
            <v>526.35</v>
          </cell>
        </row>
        <row r="63">
          <cell r="B63" t="str">
            <v>3NC2</v>
          </cell>
          <cell r="G63">
            <v>528.88</v>
          </cell>
        </row>
        <row r="64">
          <cell r="B64" t="str">
            <v>4NC2</v>
          </cell>
          <cell r="G64">
            <v>1055.1099999999999</v>
          </cell>
        </row>
        <row r="65">
          <cell r="B65" t="str">
            <v>5NC2</v>
          </cell>
          <cell r="G65">
            <v>1567.95</v>
          </cell>
        </row>
        <row r="66">
          <cell r="B66" t="str">
            <v>6NC2</v>
          </cell>
          <cell r="G66">
            <v>1867.52</v>
          </cell>
        </row>
        <row r="67">
          <cell r="B67" t="str">
            <v>7NC2</v>
          </cell>
          <cell r="G67">
            <v>2500.7800000000002</v>
          </cell>
        </row>
        <row r="68">
          <cell r="B68" t="str">
            <v>8NC2</v>
          </cell>
          <cell r="G68">
            <v>3019.26</v>
          </cell>
        </row>
        <row r="69">
          <cell r="B69" t="str">
            <v>9NC2</v>
          </cell>
          <cell r="G69">
            <v>3895.88</v>
          </cell>
        </row>
        <row r="70">
          <cell r="B70" t="str">
            <v>10NC2</v>
          </cell>
          <cell r="G70">
            <v>5488.87</v>
          </cell>
        </row>
        <row r="71">
          <cell r="B71" t="str">
            <v>11NC2</v>
          </cell>
          <cell r="G71">
            <v>5504.76</v>
          </cell>
        </row>
        <row r="72">
          <cell r="B72" t="str">
            <v>12NC2</v>
          </cell>
          <cell r="G72">
            <v>5506.46</v>
          </cell>
        </row>
        <row r="73">
          <cell r="B73" t="str">
            <v>13NC2</v>
          </cell>
          <cell r="G73">
            <v>6175.76</v>
          </cell>
        </row>
        <row r="74">
          <cell r="B74" t="str">
            <v>14NC2</v>
          </cell>
          <cell r="G74">
            <v>6407.86</v>
          </cell>
        </row>
        <row r="75">
          <cell r="B75" t="str">
            <v>15NC2</v>
          </cell>
          <cell r="G75">
            <v>7750.91</v>
          </cell>
        </row>
        <row r="76">
          <cell r="B76" t="str">
            <v>16NC2</v>
          </cell>
          <cell r="G76">
            <v>7799.33</v>
          </cell>
        </row>
        <row r="77">
          <cell r="B77" t="str">
            <v>17NC2</v>
          </cell>
          <cell r="G77">
            <v>7912.29</v>
          </cell>
        </row>
        <row r="78">
          <cell r="B78" t="str">
            <v>18NC2</v>
          </cell>
          <cell r="G78">
            <v>7959.96</v>
          </cell>
        </row>
        <row r="79">
          <cell r="B79" t="str">
            <v>19NC2</v>
          </cell>
          <cell r="G79">
            <v>8058</v>
          </cell>
        </row>
        <row r="80">
          <cell r="B80" t="str">
            <v>20NC2</v>
          </cell>
          <cell r="G80">
            <v>8225.41</v>
          </cell>
        </row>
        <row r="81">
          <cell r="B81" t="str">
            <v>21NC2</v>
          </cell>
          <cell r="G81">
            <v>8476.2000000000007</v>
          </cell>
        </row>
        <row r="82">
          <cell r="B82" t="str">
            <v>22NC2</v>
          </cell>
          <cell r="G82">
            <v>9033.82</v>
          </cell>
        </row>
        <row r="83">
          <cell r="B83" t="str">
            <v>23NC2</v>
          </cell>
          <cell r="G83">
            <v>9127.23</v>
          </cell>
        </row>
        <row r="84">
          <cell r="B84" t="str">
            <v>24NC2</v>
          </cell>
          <cell r="G84">
            <v>9552.5499999999993</v>
          </cell>
        </row>
        <row r="85">
          <cell r="B85" t="str">
            <v>25NC2</v>
          </cell>
          <cell r="G85">
            <v>9851.9500000000007</v>
          </cell>
        </row>
        <row r="86">
          <cell r="B86" t="str">
            <v>26NC2</v>
          </cell>
          <cell r="G86">
            <v>10787.36</v>
          </cell>
        </row>
        <row r="87">
          <cell r="B87" t="str">
            <v>27NC2</v>
          </cell>
          <cell r="G87">
            <v>12546.33</v>
          </cell>
        </row>
        <row r="88">
          <cell r="B88" t="str">
            <v>28NC2</v>
          </cell>
          <cell r="G88">
            <v>12895.93</v>
          </cell>
        </row>
        <row r="89">
          <cell r="B89" t="str">
            <v>29NC2</v>
          </cell>
          <cell r="G89">
            <v>14391.85</v>
          </cell>
        </row>
        <row r="90">
          <cell r="B90" t="str">
            <v>30NC2</v>
          </cell>
          <cell r="G90">
            <v>14841.16</v>
          </cell>
        </row>
        <row r="91">
          <cell r="B91" t="str">
            <v>31NC2</v>
          </cell>
          <cell r="G91">
            <v>16224.3</v>
          </cell>
        </row>
        <row r="92">
          <cell r="B92" t="str">
            <v>32NC2</v>
          </cell>
          <cell r="G92">
            <v>16240.55</v>
          </cell>
        </row>
        <row r="93">
          <cell r="B93" t="str">
            <v>33NC2</v>
          </cell>
          <cell r="G93">
            <v>16474.71</v>
          </cell>
        </row>
        <row r="94">
          <cell r="B94" t="str">
            <v>34NC2</v>
          </cell>
          <cell r="G94">
            <v>17069.11</v>
          </cell>
        </row>
        <row r="95">
          <cell r="B95" t="str">
            <v>35NC2</v>
          </cell>
          <cell r="G95">
            <v>17400.57</v>
          </cell>
        </row>
        <row r="96">
          <cell r="B96" t="str">
            <v>36NC2</v>
          </cell>
          <cell r="G96">
            <v>17722.61</v>
          </cell>
        </row>
        <row r="97">
          <cell r="B97" t="str">
            <v>37NC2</v>
          </cell>
          <cell r="G97">
            <v>17717.439999999999</v>
          </cell>
        </row>
        <row r="98">
          <cell r="B98" t="str">
            <v>38NC2</v>
          </cell>
          <cell r="G98">
            <v>18449.32</v>
          </cell>
        </row>
        <row r="99">
          <cell r="B99" t="str">
            <v>39NC2</v>
          </cell>
          <cell r="G99">
            <v>18761.41</v>
          </cell>
        </row>
        <row r="100">
          <cell r="B100" t="str">
            <v>40NC2</v>
          </cell>
          <cell r="G100">
            <v>19723.62</v>
          </cell>
        </row>
        <row r="101">
          <cell r="B101" t="str">
            <v>41NC2</v>
          </cell>
          <cell r="G101">
            <v>20656.59</v>
          </cell>
        </row>
        <row r="102">
          <cell r="B102" t="str">
            <v>42NC2</v>
          </cell>
          <cell r="G102">
            <v>20659.29</v>
          </cell>
        </row>
        <row r="103">
          <cell r="B103" t="str">
            <v>43NC2</v>
          </cell>
          <cell r="G103">
            <v>22144.85</v>
          </cell>
        </row>
        <row r="104">
          <cell r="B104" t="str">
            <v>44NC2</v>
          </cell>
          <cell r="G104">
            <v>22919.13</v>
          </cell>
        </row>
        <row r="105">
          <cell r="B105" t="str">
            <v>45NC2</v>
          </cell>
          <cell r="G105">
            <v>23418.16</v>
          </cell>
        </row>
        <row r="106">
          <cell r="B106" t="str">
            <v>46NC2</v>
          </cell>
          <cell r="G106">
            <v>23497.42</v>
          </cell>
        </row>
        <row r="107">
          <cell r="B107" t="str">
            <v>47NC2</v>
          </cell>
          <cell r="G107">
            <v>25030.51</v>
          </cell>
        </row>
        <row r="108">
          <cell r="B108" t="str">
            <v>NC3</v>
          </cell>
          <cell r="C108" t="str">
            <v>DIRECTOR DE CECYT "C"</v>
          </cell>
          <cell r="D108" t="str">
            <v>NC3</v>
          </cell>
          <cell r="E108">
            <v>11653.43</v>
          </cell>
          <cell r="F108">
            <v>35390.699999999997</v>
          </cell>
          <cell r="H108">
            <v>11863.2</v>
          </cell>
          <cell r="I108">
            <v>36027.75</v>
          </cell>
          <cell r="K108">
            <v>11863.19174</v>
          </cell>
          <cell r="L108">
            <v>36027.74</v>
          </cell>
        </row>
        <row r="109">
          <cell r="B109" t="str">
            <v>1NC3</v>
          </cell>
          <cell r="G109">
            <v>2568.88</v>
          </cell>
        </row>
        <row r="110">
          <cell r="B110" t="str">
            <v>2NC3</v>
          </cell>
          <cell r="G110">
            <v>7082.73</v>
          </cell>
        </row>
        <row r="111">
          <cell r="B111" t="str">
            <v>3NC3</v>
          </cell>
          <cell r="G111">
            <v>11338.39</v>
          </cell>
        </row>
        <row r="112">
          <cell r="B112" t="str">
            <v>PA1</v>
          </cell>
          <cell r="C112" t="str">
            <v>DIRECTOR DE CENTRO DE DESARROLLO INFANTIL</v>
          </cell>
          <cell r="D112" t="str">
            <v>PA1</v>
          </cell>
          <cell r="E112">
            <v>4141.26</v>
          </cell>
          <cell r="F112">
            <v>9494.24</v>
          </cell>
          <cell r="G112">
            <v>708.98</v>
          </cell>
          <cell r="H112">
            <v>4215.8</v>
          </cell>
          <cell r="I112">
            <v>9665.15</v>
          </cell>
          <cell r="K112">
            <v>4215.8026800000007</v>
          </cell>
          <cell r="L112">
            <v>9665.1363199999996</v>
          </cell>
        </row>
        <row r="113">
          <cell r="B113" t="str">
            <v>1OA1</v>
          </cell>
          <cell r="G113">
            <v>8121.49</v>
          </cell>
        </row>
        <row r="114">
          <cell r="B114" t="str">
            <v>2OA1</v>
          </cell>
          <cell r="G114">
            <v>10871.25</v>
          </cell>
        </row>
        <row r="115">
          <cell r="B115" t="str">
            <v>3OA1</v>
          </cell>
          <cell r="G115">
            <v>13758.3</v>
          </cell>
        </row>
        <row r="116">
          <cell r="B116" t="str">
            <v>4OA1</v>
          </cell>
          <cell r="G116">
            <v>16874.77</v>
          </cell>
        </row>
        <row r="117">
          <cell r="B117" t="str">
            <v>PA2</v>
          </cell>
          <cell r="C117" t="str">
            <v>DIRECTOR DE CENTRO DE ATENCIÓN A ESTUDIANTES</v>
          </cell>
          <cell r="D117" t="str">
            <v>PA2</v>
          </cell>
          <cell r="E117">
            <v>4373.05</v>
          </cell>
          <cell r="F117">
            <v>10112.950000000001</v>
          </cell>
          <cell r="G117">
            <v>2001.33</v>
          </cell>
          <cell r="H117">
            <v>4451.75</v>
          </cell>
          <cell r="I117">
            <v>10295</v>
          </cell>
          <cell r="K117">
            <v>4451.7649000000001</v>
          </cell>
          <cell r="L117">
            <v>10294.99</v>
          </cell>
        </row>
        <row r="118">
          <cell r="B118" t="str">
            <v>1OA1-1</v>
          </cell>
          <cell r="G118">
            <v>2705.94</v>
          </cell>
        </row>
        <row r="119">
          <cell r="B119" t="str">
            <v>2OA1-1</v>
          </cell>
          <cell r="G119">
            <v>4853.32</v>
          </cell>
        </row>
        <row r="120">
          <cell r="B120" t="str">
            <v>3OA1-1</v>
          </cell>
          <cell r="G120">
            <v>5526.14</v>
          </cell>
        </row>
        <row r="121">
          <cell r="B121" t="str">
            <v>4OA1-1</v>
          </cell>
          <cell r="G121">
            <v>6441.61</v>
          </cell>
        </row>
        <row r="122">
          <cell r="B122" t="str">
            <v>5OA1-1</v>
          </cell>
          <cell r="G122">
            <v>7654.87</v>
          </cell>
        </row>
        <row r="123">
          <cell r="B123" t="str">
            <v>6OA1-1</v>
          </cell>
          <cell r="G123">
            <v>8577.9500000000007</v>
          </cell>
        </row>
        <row r="124">
          <cell r="B124" t="str">
            <v>7OA1-1</v>
          </cell>
          <cell r="G124">
            <v>9827.39</v>
          </cell>
        </row>
        <row r="125">
          <cell r="B125" t="str">
            <v>OA1-2</v>
          </cell>
          <cell r="C125" t="str">
            <v>JEFE DE DEPTO. DE DIR. DE ÁREA "B"</v>
          </cell>
          <cell r="D125" t="str">
            <v>OA1</v>
          </cell>
          <cell r="E125">
            <v>4417.41</v>
          </cell>
          <cell r="F125">
            <v>12327.43</v>
          </cell>
          <cell r="H125">
            <v>4496.8999999999996</v>
          </cell>
          <cell r="I125">
            <v>12549.349999999999</v>
          </cell>
          <cell r="K125">
            <v>4496.9233800000002</v>
          </cell>
          <cell r="L125">
            <v>12549.33</v>
          </cell>
        </row>
        <row r="126">
          <cell r="B126" t="str">
            <v>1OA1-2</v>
          </cell>
          <cell r="G126">
            <v>4924.87</v>
          </cell>
        </row>
        <row r="127">
          <cell r="B127" t="str">
            <v>2OA1-2</v>
          </cell>
          <cell r="G127">
            <v>9259.8799999999992</v>
          </cell>
        </row>
        <row r="128">
          <cell r="B128" t="str">
            <v>3OA1-2</v>
          </cell>
          <cell r="G128">
            <v>11430.11</v>
          </cell>
        </row>
        <row r="129">
          <cell r="B129" t="str">
            <v>4OA1-2</v>
          </cell>
          <cell r="G129">
            <v>21423.22</v>
          </cell>
        </row>
        <row r="130">
          <cell r="B130" t="str">
            <v>5OA1-2</v>
          </cell>
          <cell r="G130">
            <v>24317.99</v>
          </cell>
        </row>
        <row r="131">
          <cell r="B131" t="str">
            <v>6OA1-2</v>
          </cell>
          <cell r="G131">
            <v>25797.37</v>
          </cell>
        </row>
        <row r="132">
          <cell r="B132" t="str">
            <v>1PA2</v>
          </cell>
          <cell r="C132" t="str">
            <v>JEFE DE DEPTO. DE DIR. DE ÁREA "A"</v>
          </cell>
          <cell r="D132" t="str">
            <v>PA2</v>
          </cell>
          <cell r="E132">
            <v>3641.6</v>
          </cell>
          <cell r="F132">
            <v>10844.4</v>
          </cell>
          <cell r="H132">
            <v>3707.15</v>
          </cell>
          <cell r="I132">
            <v>11039.6</v>
          </cell>
          <cell r="K132">
            <v>3707.1487999999999</v>
          </cell>
          <cell r="L132">
            <v>11039.599200000001</v>
          </cell>
        </row>
        <row r="133">
          <cell r="B133" t="str">
            <v>1OA1-3</v>
          </cell>
          <cell r="G133">
            <v>398.75</v>
          </cell>
        </row>
        <row r="134">
          <cell r="B134" t="str">
            <v>OB1</v>
          </cell>
          <cell r="C134" t="str">
            <v>ASESOR TÉCNICO DE SRIO. GRAL.</v>
          </cell>
          <cell r="D134" t="str">
            <v>OB1</v>
          </cell>
          <cell r="E134">
            <v>4835.3900000000003</v>
          </cell>
          <cell r="F134">
            <v>14253.73</v>
          </cell>
          <cell r="H134">
            <v>4922.45</v>
          </cell>
          <cell r="I134">
            <v>14510.300000000001</v>
          </cell>
          <cell r="K134">
            <v>4922.4270200000001</v>
          </cell>
          <cell r="L134">
            <v>14510.29</v>
          </cell>
        </row>
        <row r="135">
          <cell r="B135" t="str">
            <v>1OB1</v>
          </cell>
          <cell r="G135">
            <v>587.88</v>
          </cell>
        </row>
        <row r="136">
          <cell r="B136" t="str">
            <v>2OB1</v>
          </cell>
          <cell r="G136">
            <v>6068.4</v>
          </cell>
        </row>
        <row r="137">
          <cell r="B137" t="str">
            <v>3OB1</v>
          </cell>
          <cell r="G137">
            <v>14736.96</v>
          </cell>
        </row>
        <row r="138">
          <cell r="B138" t="str">
            <v>OB1-1</v>
          </cell>
          <cell r="C138" t="str">
            <v>JEFE DE DEPTO. DE DIR. DE ÁREA "C"</v>
          </cell>
          <cell r="D138" t="str">
            <v>OB1</v>
          </cell>
          <cell r="E138">
            <v>5262.45</v>
          </cell>
          <cell r="F138">
            <v>13826.67</v>
          </cell>
          <cell r="H138">
            <v>5357.1500000000005</v>
          </cell>
          <cell r="I138">
            <v>14075.55</v>
          </cell>
          <cell r="K138">
            <v>5357.1741000000002</v>
          </cell>
          <cell r="L138">
            <v>14075.55006</v>
          </cell>
        </row>
        <row r="139">
          <cell r="B139" t="str">
            <v>1OB1-1</v>
          </cell>
          <cell r="G139">
            <v>528.57000000000005</v>
          </cell>
        </row>
        <row r="140">
          <cell r="B140" t="str">
            <v>2OB1-1</v>
          </cell>
          <cell r="G140">
            <v>607.63</v>
          </cell>
        </row>
        <row r="141">
          <cell r="B141" t="str">
            <v>3OB1-1</v>
          </cell>
          <cell r="G141">
            <v>950.37</v>
          </cell>
        </row>
        <row r="142">
          <cell r="B142" t="str">
            <v>4OB1-1</v>
          </cell>
          <cell r="G142">
            <v>2947.72</v>
          </cell>
        </row>
        <row r="143">
          <cell r="B143" t="str">
            <v>5OB1-1</v>
          </cell>
          <cell r="G143">
            <v>4515.04</v>
          </cell>
        </row>
        <row r="144">
          <cell r="B144" t="str">
            <v>6OB1-1</v>
          </cell>
          <cell r="G144">
            <v>5739.14</v>
          </cell>
        </row>
        <row r="145">
          <cell r="B145" t="str">
            <v>7OB1-1</v>
          </cell>
          <cell r="G145">
            <v>6649.46</v>
          </cell>
        </row>
        <row r="146">
          <cell r="B146" t="str">
            <v>8OB1-1</v>
          </cell>
          <cell r="G146">
            <v>7097.05</v>
          </cell>
        </row>
        <row r="147">
          <cell r="B147" t="str">
            <v>9OB1-1</v>
          </cell>
          <cell r="G147">
            <v>9618.1</v>
          </cell>
        </row>
        <row r="148">
          <cell r="B148" t="str">
            <v>10OB1-1</v>
          </cell>
          <cell r="G148">
            <v>14700.37</v>
          </cell>
        </row>
        <row r="149">
          <cell r="B149" t="str">
            <v>11OB1-1</v>
          </cell>
          <cell r="G149">
            <v>15833.3</v>
          </cell>
        </row>
        <row r="150">
          <cell r="B150" t="str">
            <v>12OB1-1</v>
          </cell>
          <cell r="G150">
            <v>16204.13</v>
          </cell>
        </row>
        <row r="151">
          <cell r="B151" t="str">
            <v>13OB1-1</v>
          </cell>
          <cell r="G151">
            <v>20423.89</v>
          </cell>
        </row>
        <row r="152">
          <cell r="B152" t="str">
            <v>14OB1-1</v>
          </cell>
          <cell r="G152">
            <v>21145.16</v>
          </cell>
        </row>
        <row r="153">
          <cell r="B153" t="str">
            <v>OC1</v>
          </cell>
          <cell r="C153" t="str">
            <v>COORDINADOR ADMINISTRATIVO DE DIR. GRAL.</v>
          </cell>
          <cell r="D153" t="str">
            <v>OC1</v>
          </cell>
          <cell r="E153">
            <v>6839.66</v>
          </cell>
          <cell r="F153">
            <v>14921.93</v>
          </cell>
          <cell r="H153">
            <v>6962.75</v>
          </cell>
          <cell r="I153">
            <v>15190.55</v>
          </cell>
          <cell r="K153">
            <v>6962.7738799999997</v>
          </cell>
          <cell r="L153">
            <v>15190.53</v>
          </cell>
        </row>
        <row r="154">
          <cell r="B154" t="str">
            <v>OC1-1</v>
          </cell>
          <cell r="C154" t="str">
            <v>JEFE DE DEPTO. DE DIR. DE ÁREA "E"</v>
          </cell>
          <cell r="D154" t="str">
            <v>OC1</v>
          </cell>
          <cell r="E154">
            <v>6839.66</v>
          </cell>
          <cell r="F154">
            <v>14921.93</v>
          </cell>
          <cell r="H154">
            <v>6962.75</v>
          </cell>
          <cell r="I154">
            <v>15190.55</v>
          </cell>
          <cell r="K154">
            <v>6962.7738799999997</v>
          </cell>
          <cell r="L154">
            <v>15190.53</v>
          </cell>
        </row>
        <row r="155">
          <cell r="B155">
            <v>1</v>
          </cell>
          <cell r="G155">
            <v>61.59</v>
          </cell>
        </row>
        <row r="156">
          <cell r="B156">
            <v>2</v>
          </cell>
          <cell r="G156">
            <v>79.59</v>
          </cell>
        </row>
        <row r="157">
          <cell r="B157">
            <v>3</v>
          </cell>
          <cell r="G157">
            <v>80.91</v>
          </cell>
        </row>
        <row r="158">
          <cell r="B158">
            <v>4</v>
          </cell>
          <cell r="G158">
            <v>114.86</v>
          </cell>
        </row>
        <row r="159">
          <cell r="B159">
            <v>5</v>
          </cell>
          <cell r="G159">
            <v>211.28</v>
          </cell>
        </row>
        <row r="160">
          <cell r="B160">
            <v>6</v>
          </cell>
          <cell r="G160">
            <v>309.5</v>
          </cell>
        </row>
        <row r="161">
          <cell r="B161">
            <v>7</v>
          </cell>
          <cell r="G161">
            <v>230.15</v>
          </cell>
        </row>
        <row r="162">
          <cell r="B162">
            <v>8</v>
          </cell>
          <cell r="G162">
            <v>440.74</v>
          </cell>
        </row>
        <row r="163">
          <cell r="B163">
            <v>9</v>
          </cell>
          <cell r="G163">
            <v>498.42</v>
          </cell>
        </row>
        <row r="164">
          <cell r="B164">
            <v>10</v>
          </cell>
          <cell r="G164">
            <v>561.11</v>
          </cell>
        </row>
        <row r="165">
          <cell r="B165">
            <v>11</v>
          </cell>
          <cell r="G165">
            <v>815.95</v>
          </cell>
        </row>
        <row r="166">
          <cell r="B166">
            <v>12</v>
          </cell>
          <cell r="G166">
            <v>821.77</v>
          </cell>
        </row>
        <row r="167">
          <cell r="B167">
            <v>13</v>
          </cell>
          <cell r="G167">
            <v>942.3</v>
          </cell>
        </row>
        <row r="168">
          <cell r="B168">
            <v>14</v>
          </cell>
          <cell r="G168">
            <v>1007.93</v>
          </cell>
        </row>
        <row r="169">
          <cell r="B169">
            <v>15</v>
          </cell>
          <cell r="G169">
            <v>1030.5899999999999</v>
          </cell>
        </row>
        <row r="170">
          <cell r="B170">
            <v>16</v>
          </cell>
          <cell r="G170">
            <v>1095.67</v>
          </cell>
        </row>
        <row r="171">
          <cell r="B171">
            <v>17</v>
          </cell>
          <cell r="G171">
            <v>1149.81</v>
          </cell>
        </row>
        <row r="172">
          <cell r="B172">
            <v>18</v>
          </cell>
          <cell r="G172">
            <v>1156.56</v>
          </cell>
        </row>
        <row r="173">
          <cell r="B173">
            <v>19</v>
          </cell>
          <cell r="G173">
            <v>1162.43</v>
          </cell>
        </row>
        <row r="174">
          <cell r="B174">
            <v>20</v>
          </cell>
          <cell r="G174">
            <v>1182.3699999999999</v>
          </cell>
        </row>
        <row r="175">
          <cell r="B175">
            <v>21</v>
          </cell>
          <cell r="G175">
            <v>1270.49</v>
          </cell>
        </row>
        <row r="176">
          <cell r="B176">
            <v>22</v>
          </cell>
          <cell r="G176">
            <v>1310.81</v>
          </cell>
        </row>
        <row r="177">
          <cell r="B177">
            <v>23</v>
          </cell>
          <cell r="G177">
            <v>1480.85</v>
          </cell>
        </row>
        <row r="178">
          <cell r="B178">
            <v>24</v>
          </cell>
          <cell r="G178">
            <v>1556.69</v>
          </cell>
        </row>
        <row r="179">
          <cell r="B179">
            <v>25</v>
          </cell>
          <cell r="G179">
            <v>1583.04</v>
          </cell>
        </row>
        <row r="180">
          <cell r="B180">
            <v>26</v>
          </cell>
          <cell r="G180">
            <v>1756.57</v>
          </cell>
        </row>
        <row r="181">
          <cell r="B181">
            <v>27</v>
          </cell>
          <cell r="G181">
            <v>1838.45</v>
          </cell>
        </row>
        <row r="182">
          <cell r="B182">
            <v>28</v>
          </cell>
          <cell r="G182">
            <v>1891.44</v>
          </cell>
        </row>
        <row r="183">
          <cell r="B183">
            <v>29</v>
          </cell>
          <cell r="G183">
            <v>1892.82</v>
          </cell>
        </row>
        <row r="184">
          <cell r="B184">
            <v>30</v>
          </cell>
          <cell r="G184">
            <v>1920.73</v>
          </cell>
        </row>
        <row r="185">
          <cell r="B185">
            <v>31</v>
          </cell>
          <cell r="G185">
            <v>1951.18</v>
          </cell>
        </row>
        <row r="186">
          <cell r="B186">
            <v>32</v>
          </cell>
          <cell r="G186">
            <v>1985.6</v>
          </cell>
        </row>
        <row r="187">
          <cell r="B187">
            <v>33</v>
          </cell>
          <cell r="G187">
            <v>1989.17</v>
          </cell>
        </row>
        <row r="188">
          <cell r="B188">
            <v>34</v>
          </cell>
          <cell r="G188">
            <v>2153.46</v>
          </cell>
        </row>
        <row r="189">
          <cell r="B189">
            <v>35</v>
          </cell>
          <cell r="G189">
            <v>2301.2600000000002</v>
          </cell>
        </row>
        <row r="190">
          <cell r="B190">
            <v>36</v>
          </cell>
          <cell r="G190">
            <v>2377.21</v>
          </cell>
        </row>
        <row r="191">
          <cell r="B191">
            <v>37</v>
          </cell>
          <cell r="G191">
            <v>2392.04</v>
          </cell>
        </row>
        <row r="192">
          <cell r="B192">
            <v>38</v>
          </cell>
          <cell r="G192">
            <v>2417.21</v>
          </cell>
        </row>
        <row r="193">
          <cell r="B193">
            <v>39</v>
          </cell>
          <cell r="G193">
            <v>2454.52</v>
          </cell>
        </row>
        <row r="194">
          <cell r="B194">
            <v>40</v>
          </cell>
          <cell r="G194">
            <v>2696.96</v>
          </cell>
        </row>
        <row r="195">
          <cell r="B195">
            <v>41</v>
          </cell>
          <cell r="G195">
            <v>2810.4</v>
          </cell>
        </row>
        <row r="196">
          <cell r="B196">
            <v>42</v>
          </cell>
          <cell r="G196">
            <v>2947.89</v>
          </cell>
        </row>
        <row r="197">
          <cell r="B197">
            <v>43</v>
          </cell>
          <cell r="G197">
            <v>3395.58</v>
          </cell>
        </row>
        <row r="198">
          <cell r="B198">
            <v>44</v>
          </cell>
          <cell r="G198">
            <v>3413.98</v>
          </cell>
        </row>
        <row r="199">
          <cell r="B199">
            <v>45</v>
          </cell>
          <cell r="G199">
            <v>3474.12</v>
          </cell>
        </row>
        <row r="200">
          <cell r="B200">
            <v>46</v>
          </cell>
          <cell r="G200">
            <v>3594.22</v>
          </cell>
        </row>
        <row r="201">
          <cell r="B201">
            <v>47</v>
          </cell>
          <cell r="G201">
            <v>3651.87</v>
          </cell>
        </row>
        <row r="202">
          <cell r="B202">
            <v>48</v>
          </cell>
          <cell r="G202">
            <v>3787.27</v>
          </cell>
        </row>
        <row r="203">
          <cell r="B203">
            <v>49</v>
          </cell>
          <cell r="G203">
            <v>3787.83</v>
          </cell>
        </row>
        <row r="204">
          <cell r="B204">
            <v>50</v>
          </cell>
          <cell r="G204">
            <v>3869.5</v>
          </cell>
        </row>
        <row r="205">
          <cell r="B205">
            <v>51</v>
          </cell>
          <cell r="G205">
            <v>4120.13</v>
          </cell>
        </row>
        <row r="206">
          <cell r="B206">
            <v>52</v>
          </cell>
          <cell r="G206">
            <v>4203.24</v>
          </cell>
        </row>
        <row r="207">
          <cell r="B207">
            <v>53</v>
          </cell>
          <cell r="G207">
            <v>4530.05</v>
          </cell>
        </row>
        <row r="208">
          <cell r="B208">
            <v>54</v>
          </cell>
          <cell r="G208">
            <v>4533.83</v>
          </cell>
        </row>
        <row r="209">
          <cell r="B209">
            <v>55</v>
          </cell>
          <cell r="G209">
            <v>4537.1099999999997</v>
          </cell>
        </row>
        <row r="210">
          <cell r="B210">
            <v>56</v>
          </cell>
          <cell r="G210">
            <v>4587.84</v>
          </cell>
        </row>
        <row r="211">
          <cell r="B211">
            <v>57</v>
          </cell>
          <cell r="G211">
            <v>4625.26</v>
          </cell>
        </row>
        <row r="212">
          <cell r="B212">
            <v>58</v>
          </cell>
          <cell r="G212">
            <v>4812.43</v>
          </cell>
        </row>
        <row r="213">
          <cell r="B213">
            <v>59</v>
          </cell>
          <cell r="G213">
            <v>4907.0600000000004</v>
          </cell>
        </row>
        <row r="214">
          <cell r="B214">
            <v>60</v>
          </cell>
          <cell r="G214">
            <v>4924.72</v>
          </cell>
        </row>
        <row r="215">
          <cell r="B215">
            <v>61</v>
          </cell>
          <cell r="G215">
            <v>4945.09</v>
          </cell>
        </row>
        <row r="216">
          <cell r="B216">
            <v>62</v>
          </cell>
          <cell r="G216">
            <v>4984.58</v>
          </cell>
        </row>
        <row r="217">
          <cell r="B217">
            <v>63</v>
          </cell>
          <cell r="G217">
            <v>5636.68</v>
          </cell>
        </row>
        <row r="218">
          <cell r="B218">
            <v>64</v>
          </cell>
          <cell r="G218">
            <v>5809.1</v>
          </cell>
        </row>
        <row r="219">
          <cell r="B219">
            <v>65</v>
          </cell>
          <cell r="G219">
            <v>5815.31</v>
          </cell>
        </row>
        <row r="220">
          <cell r="B220">
            <v>66</v>
          </cell>
          <cell r="G220">
            <v>5941.89</v>
          </cell>
        </row>
        <row r="221">
          <cell r="B221">
            <v>67</v>
          </cell>
          <cell r="G221">
            <v>6060.74</v>
          </cell>
        </row>
        <row r="222">
          <cell r="B222">
            <v>68</v>
          </cell>
          <cell r="G222">
            <v>6151.57</v>
          </cell>
        </row>
        <row r="223">
          <cell r="B223">
            <v>69</v>
          </cell>
          <cell r="G223">
            <v>6204.4</v>
          </cell>
        </row>
        <row r="224">
          <cell r="B224">
            <v>70</v>
          </cell>
          <cell r="G224">
            <v>6206.39</v>
          </cell>
        </row>
        <row r="225">
          <cell r="B225">
            <v>71</v>
          </cell>
          <cell r="G225">
            <v>6240.61</v>
          </cell>
        </row>
        <row r="226">
          <cell r="B226">
            <v>72</v>
          </cell>
          <cell r="G226">
            <v>6249.58</v>
          </cell>
        </row>
        <row r="227">
          <cell r="B227">
            <v>73</v>
          </cell>
          <cell r="G227">
            <v>6402.43</v>
          </cell>
        </row>
        <row r="228">
          <cell r="B228">
            <v>74</v>
          </cell>
          <cell r="G228">
            <v>6425.44</v>
          </cell>
        </row>
        <row r="229">
          <cell r="B229">
            <v>75</v>
          </cell>
          <cell r="G229">
            <v>6602.84</v>
          </cell>
        </row>
        <row r="230">
          <cell r="B230">
            <v>76</v>
          </cell>
          <cell r="G230">
            <v>6688.11</v>
          </cell>
        </row>
        <row r="231">
          <cell r="B231">
            <v>77</v>
          </cell>
          <cell r="G231">
            <v>6760.08</v>
          </cell>
        </row>
        <row r="232">
          <cell r="B232">
            <v>78</v>
          </cell>
          <cell r="G232">
            <v>7115.79</v>
          </cell>
        </row>
        <row r="233">
          <cell r="B233">
            <v>79</v>
          </cell>
          <cell r="G233">
            <v>7571.15</v>
          </cell>
        </row>
        <row r="234">
          <cell r="B234">
            <v>80</v>
          </cell>
          <cell r="G234">
            <v>7717.34</v>
          </cell>
        </row>
        <row r="235">
          <cell r="B235">
            <v>81</v>
          </cell>
          <cell r="G235">
            <v>8012.32</v>
          </cell>
        </row>
        <row r="236">
          <cell r="B236">
            <v>82</v>
          </cell>
          <cell r="G236">
            <v>8306.3700000000008</v>
          </cell>
        </row>
        <row r="237">
          <cell r="B237">
            <v>83</v>
          </cell>
          <cell r="G237">
            <v>8328.2199999999993</v>
          </cell>
        </row>
        <row r="238">
          <cell r="B238">
            <v>84</v>
          </cell>
          <cell r="G238">
            <v>8415.01</v>
          </cell>
        </row>
        <row r="239">
          <cell r="B239">
            <v>85</v>
          </cell>
          <cell r="G239">
            <v>8491.02</v>
          </cell>
        </row>
        <row r="240">
          <cell r="B240">
            <v>86</v>
          </cell>
          <cell r="G240">
            <v>8520.5300000000007</v>
          </cell>
        </row>
        <row r="241">
          <cell r="B241">
            <v>87</v>
          </cell>
          <cell r="G241">
            <v>8549.83</v>
          </cell>
        </row>
        <row r="242">
          <cell r="B242">
            <v>88</v>
          </cell>
          <cell r="G242">
            <v>8894.85</v>
          </cell>
        </row>
        <row r="243">
          <cell r="B243">
            <v>89</v>
          </cell>
          <cell r="G243">
            <v>8906.61</v>
          </cell>
        </row>
        <row r="244">
          <cell r="B244">
            <v>90</v>
          </cell>
          <cell r="G244">
            <v>8936.31</v>
          </cell>
        </row>
        <row r="245">
          <cell r="B245">
            <v>91</v>
          </cell>
          <cell r="G245">
            <v>9872.9599999999991</v>
          </cell>
        </row>
        <row r="246">
          <cell r="B246">
            <v>92</v>
          </cell>
          <cell r="G246">
            <v>10927.15</v>
          </cell>
        </row>
        <row r="247">
          <cell r="B247">
            <v>93</v>
          </cell>
          <cell r="G247">
            <v>11047.72</v>
          </cell>
        </row>
        <row r="248">
          <cell r="B248">
            <v>94</v>
          </cell>
          <cell r="G248">
            <v>11047.74</v>
          </cell>
        </row>
        <row r="249">
          <cell r="B249">
            <v>95</v>
          </cell>
          <cell r="G249">
            <v>11089.54</v>
          </cell>
        </row>
        <row r="250">
          <cell r="B250">
            <v>96</v>
          </cell>
          <cell r="G250">
            <v>11172.06</v>
          </cell>
        </row>
        <row r="251">
          <cell r="B251">
            <v>97</v>
          </cell>
          <cell r="G251">
            <v>11253.07</v>
          </cell>
        </row>
        <row r="252">
          <cell r="B252">
            <v>98</v>
          </cell>
          <cell r="G252">
            <v>12187.74</v>
          </cell>
        </row>
        <row r="253">
          <cell r="B253">
            <v>99</v>
          </cell>
          <cell r="G253">
            <v>12194.9</v>
          </cell>
        </row>
        <row r="254">
          <cell r="B254">
            <v>100</v>
          </cell>
          <cell r="G254">
            <v>12349.22</v>
          </cell>
        </row>
        <row r="255">
          <cell r="B255">
            <v>101</v>
          </cell>
          <cell r="G255">
            <v>12540.46</v>
          </cell>
        </row>
        <row r="256">
          <cell r="B256">
            <v>102</v>
          </cell>
          <cell r="G256">
            <v>12581.48</v>
          </cell>
        </row>
        <row r="257">
          <cell r="B257">
            <v>103</v>
          </cell>
          <cell r="G257">
            <v>12845.37</v>
          </cell>
        </row>
        <row r="258">
          <cell r="B258">
            <v>104</v>
          </cell>
          <cell r="G258">
            <v>13574.79</v>
          </cell>
        </row>
        <row r="259">
          <cell r="B259">
            <v>105</v>
          </cell>
          <cell r="G259">
            <v>13883.13</v>
          </cell>
        </row>
        <row r="260">
          <cell r="B260">
            <v>106</v>
          </cell>
          <cell r="G260">
            <v>14667.33</v>
          </cell>
        </row>
        <row r="261">
          <cell r="B261">
            <v>107</v>
          </cell>
          <cell r="G261">
            <v>15138.9</v>
          </cell>
        </row>
        <row r="262">
          <cell r="B262">
            <v>108</v>
          </cell>
          <cell r="G262">
            <v>15195.63</v>
          </cell>
        </row>
        <row r="263">
          <cell r="B263">
            <v>109</v>
          </cell>
          <cell r="G263">
            <v>15282.28</v>
          </cell>
        </row>
        <row r="264">
          <cell r="B264">
            <v>110</v>
          </cell>
          <cell r="G264">
            <v>15825.28</v>
          </cell>
        </row>
        <row r="265">
          <cell r="B265">
            <v>111</v>
          </cell>
          <cell r="G265">
            <v>16231.44</v>
          </cell>
        </row>
        <row r="266">
          <cell r="B266">
            <v>112</v>
          </cell>
          <cell r="G266">
            <v>19142.34</v>
          </cell>
        </row>
        <row r="267">
          <cell r="B267">
            <v>113</v>
          </cell>
          <cell r="G267">
            <v>19858</v>
          </cell>
        </row>
        <row r="268">
          <cell r="B268">
            <v>114</v>
          </cell>
          <cell r="G268">
            <v>20072.52</v>
          </cell>
        </row>
        <row r="269">
          <cell r="B269">
            <v>115</v>
          </cell>
          <cell r="G269">
            <v>20255.28</v>
          </cell>
        </row>
        <row r="270">
          <cell r="B270">
            <v>116</v>
          </cell>
          <cell r="G270">
            <v>20341.72</v>
          </cell>
        </row>
        <row r="271">
          <cell r="B271">
            <v>117</v>
          </cell>
          <cell r="G271">
            <v>20550.080000000002</v>
          </cell>
        </row>
        <row r="272">
          <cell r="B272">
            <v>118</v>
          </cell>
          <cell r="G272">
            <v>22016.959999999999</v>
          </cell>
        </row>
        <row r="273">
          <cell r="B273">
            <v>119</v>
          </cell>
          <cell r="G273">
            <v>22947.58</v>
          </cell>
        </row>
        <row r="274">
          <cell r="B274">
            <v>120</v>
          </cell>
          <cell r="G274">
            <v>23310.33</v>
          </cell>
        </row>
        <row r="275">
          <cell r="B275">
            <v>121</v>
          </cell>
          <cell r="G275">
            <v>24528.25</v>
          </cell>
        </row>
        <row r="276">
          <cell r="B276">
            <v>122</v>
          </cell>
          <cell r="G276">
            <v>24736.17</v>
          </cell>
        </row>
        <row r="277">
          <cell r="B277">
            <v>123</v>
          </cell>
          <cell r="G277">
            <v>24821.91</v>
          </cell>
        </row>
        <row r="278">
          <cell r="B278">
            <v>124</v>
          </cell>
          <cell r="G278">
            <v>25270.28</v>
          </cell>
        </row>
        <row r="279">
          <cell r="B279">
            <v>125</v>
          </cell>
          <cell r="G279">
            <v>25739.49</v>
          </cell>
        </row>
        <row r="280">
          <cell r="B280">
            <v>126</v>
          </cell>
          <cell r="G280">
            <v>25834.93</v>
          </cell>
        </row>
        <row r="281">
          <cell r="B281">
            <v>127</v>
          </cell>
          <cell r="G281">
            <v>25427.21</v>
          </cell>
        </row>
        <row r="282">
          <cell r="B282">
            <v>128</v>
          </cell>
          <cell r="G282">
            <v>27489.5</v>
          </cell>
        </row>
        <row r="283">
          <cell r="B283">
            <v>129</v>
          </cell>
          <cell r="G283">
            <v>28066.07</v>
          </cell>
        </row>
        <row r="284">
          <cell r="B284">
            <v>130</v>
          </cell>
          <cell r="G284">
            <v>29696.81</v>
          </cell>
        </row>
        <row r="285">
          <cell r="B285" t="str">
            <v>OC1-2</v>
          </cell>
          <cell r="C285" t="str">
            <v>JEFE DE DEPTO. DE DIR. DE ÁREA "D"</v>
          </cell>
          <cell r="D285" t="str">
            <v>OC1</v>
          </cell>
          <cell r="E285">
            <v>6082.05</v>
          </cell>
          <cell r="F285">
            <v>15679.54</v>
          </cell>
          <cell r="H285">
            <v>6191.55</v>
          </cell>
          <cell r="I285">
            <v>15961.75</v>
          </cell>
          <cell r="K285">
            <v>6191.5268999999998</v>
          </cell>
          <cell r="L285">
            <v>15961.771720000001</v>
          </cell>
        </row>
        <row r="286">
          <cell r="B286" t="str">
            <v>1OC1-2</v>
          </cell>
          <cell r="G286">
            <v>3561.91</v>
          </cell>
        </row>
        <row r="287">
          <cell r="B287" t="str">
            <v>2OC1-2</v>
          </cell>
          <cell r="G287">
            <v>5090.6400000000003</v>
          </cell>
        </row>
        <row r="288">
          <cell r="B288" t="str">
            <v>3OC1-2</v>
          </cell>
          <cell r="G288">
            <v>7417.05</v>
          </cell>
        </row>
        <row r="289">
          <cell r="B289" t="str">
            <v>4OC1-2</v>
          </cell>
          <cell r="G289">
            <v>8515.57</v>
          </cell>
        </row>
        <row r="290">
          <cell r="B290" t="str">
            <v>OC2</v>
          </cell>
          <cell r="C290" t="str">
            <v>ASESOR TÉCNICO DE DIR. GRAL.</v>
          </cell>
          <cell r="D290" t="str">
            <v>OC2</v>
          </cell>
          <cell r="E290">
            <v>6256.97</v>
          </cell>
          <cell r="F290">
            <v>18551.25</v>
          </cell>
          <cell r="G290">
            <v>19708.72</v>
          </cell>
          <cell r="H290">
            <v>6369.6</v>
          </cell>
          <cell r="I290">
            <v>18885.149999999998</v>
          </cell>
          <cell r="K290">
            <v>6369.5954600000005</v>
          </cell>
          <cell r="L290">
            <v>18885.16</v>
          </cell>
        </row>
        <row r="291">
          <cell r="B291" t="str">
            <v>1OC2</v>
          </cell>
          <cell r="G291">
            <v>21272.240000000002</v>
          </cell>
        </row>
        <row r="292">
          <cell r="B292" t="str">
            <v>OC2-1</v>
          </cell>
          <cell r="C292" t="str">
            <v>ENCARGADO DE ACDOS. DE DIR. DE A. Y CENTROS</v>
          </cell>
          <cell r="D292" t="str">
            <v>OC2</v>
          </cell>
          <cell r="E292">
            <v>5998.19</v>
          </cell>
          <cell r="F292">
            <v>18810.03</v>
          </cell>
          <cell r="H292">
            <v>6106.1500000000005</v>
          </cell>
          <cell r="I292">
            <v>19148.599999999999</v>
          </cell>
          <cell r="K292">
            <v>6106.1574199999995</v>
          </cell>
          <cell r="L292">
            <v>19148.599999999999</v>
          </cell>
        </row>
        <row r="293">
          <cell r="B293" t="str">
            <v>1OC2-1</v>
          </cell>
          <cell r="G293">
            <v>426.36</v>
          </cell>
        </row>
        <row r="294">
          <cell r="B294" t="str">
            <v>2OC2-1</v>
          </cell>
          <cell r="G294">
            <v>580.07000000000005</v>
          </cell>
        </row>
        <row r="295">
          <cell r="B295" t="str">
            <v>3OC2-1</v>
          </cell>
          <cell r="G295">
            <v>785.52</v>
          </cell>
        </row>
        <row r="296">
          <cell r="B296" t="str">
            <v>4OC2-1</v>
          </cell>
          <cell r="G296">
            <v>2954.25</v>
          </cell>
        </row>
        <row r="297">
          <cell r="B297" t="str">
            <v>5OC2-1</v>
          </cell>
          <cell r="G297">
            <v>3375.77</v>
          </cell>
        </row>
        <row r="298">
          <cell r="B298" t="str">
            <v>6OC2-1</v>
          </cell>
          <cell r="G298">
            <v>4790.3500000000004</v>
          </cell>
        </row>
        <row r="299">
          <cell r="B299" t="str">
            <v>7OC2-1</v>
          </cell>
          <cell r="G299">
            <v>5963.87</v>
          </cell>
        </row>
        <row r="300">
          <cell r="B300" t="str">
            <v>8OC2-1</v>
          </cell>
          <cell r="G300">
            <v>6732.93</v>
          </cell>
        </row>
        <row r="301">
          <cell r="B301" t="str">
            <v>9OC2-1</v>
          </cell>
          <cell r="G301">
            <v>12789.71</v>
          </cell>
        </row>
        <row r="302">
          <cell r="B302" t="str">
            <v>10OC2-1</v>
          </cell>
          <cell r="G302">
            <v>14514.97</v>
          </cell>
        </row>
        <row r="303">
          <cell r="B303" t="str">
            <v>11OC2-1</v>
          </cell>
          <cell r="G303">
            <v>17509.57</v>
          </cell>
        </row>
        <row r="304">
          <cell r="B304" t="str">
            <v>12OC2-1</v>
          </cell>
          <cell r="G304">
            <v>18808.330000000002</v>
          </cell>
        </row>
        <row r="305">
          <cell r="B305" t="str">
            <v>13OC2-1</v>
          </cell>
          <cell r="G305">
            <v>19990.64</v>
          </cell>
        </row>
        <row r="306">
          <cell r="B306" t="str">
            <v>OC3</v>
          </cell>
          <cell r="C306" t="str">
            <v>JEFE DE DEPTO. DE INVESTIGACIÓN Y DOCENCIA "E"</v>
          </cell>
          <cell r="D306" t="str">
            <v>OC3</v>
          </cell>
          <cell r="E306">
            <v>7648.08</v>
          </cell>
          <cell r="F306">
            <v>20633.29</v>
          </cell>
          <cell r="G306">
            <v>11561.86</v>
          </cell>
          <cell r="H306">
            <v>7785.75</v>
          </cell>
          <cell r="I306">
            <v>21004.699999999997</v>
          </cell>
          <cell r="K306">
            <v>7785.7454399999997</v>
          </cell>
          <cell r="L306">
            <v>21004.68</v>
          </cell>
        </row>
        <row r="307">
          <cell r="B307" t="str">
            <v>OC3-1</v>
          </cell>
          <cell r="C307" t="str">
            <v>SRIO. PARTICULAR DE SECRETARIO GRAL.</v>
          </cell>
          <cell r="D307" t="str">
            <v>OC3</v>
          </cell>
          <cell r="E307">
            <v>6881.64</v>
          </cell>
          <cell r="F307">
            <v>21399.73</v>
          </cell>
          <cell r="H307">
            <v>7005.5</v>
          </cell>
          <cell r="I307">
            <v>21784.9</v>
          </cell>
          <cell r="K307">
            <v>7005.5095200000005</v>
          </cell>
          <cell r="L307">
            <v>21784.92</v>
          </cell>
        </row>
        <row r="308">
          <cell r="B308" t="str">
            <v>1OC3-1</v>
          </cell>
          <cell r="G308">
            <v>806.05</v>
          </cell>
        </row>
        <row r="309">
          <cell r="B309" t="str">
            <v>2OC3-1</v>
          </cell>
          <cell r="G309">
            <v>6390.65</v>
          </cell>
        </row>
        <row r="313">
          <cell r="B313" t="str">
            <v>LB2</v>
          </cell>
          <cell r="C313" t="str">
            <v>SECRETARIO EJECUTIVO</v>
          </cell>
          <cell r="D313" t="str">
            <v>LB2</v>
          </cell>
          <cell r="E313">
            <v>19899.71</v>
          </cell>
          <cell r="F313">
            <v>91679.96</v>
          </cell>
          <cell r="G313">
            <v>20257.900000000001</v>
          </cell>
          <cell r="H313">
            <v>93330.2</v>
          </cell>
          <cell r="I313">
            <v>20257.904780000001</v>
          </cell>
          <cell r="J313">
            <v>93330.199280000001</v>
          </cell>
        </row>
        <row r="314">
          <cell r="B314" t="str">
            <v>MA1</v>
          </cell>
          <cell r="C314" t="str">
            <v>DIRECTOR</v>
          </cell>
          <cell r="D314" t="str">
            <v>MA1</v>
          </cell>
          <cell r="E314">
            <v>14352.71</v>
          </cell>
          <cell r="F314">
            <v>32772.720000000001</v>
          </cell>
          <cell r="G314">
            <v>14611.05</v>
          </cell>
          <cell r="H314">
            <v>33362.65</v>
          </cell>
          <cell r="I314">
            <v>14611.058779999999</v>
          </cell>
          <cell r="J314">
            <v>33362.628960000002</v>
          </cell>
        </row>
        <row r="315">
          <cell r="B315" t="str">
            <v>1MA1</v>
          </cell>
          <cell r="C315" t="str">
            <v>CONTRALOR INTERNO</v>
          </cell>
          <cell r="D315" t="str">
            <v>MA1</v>
          </cell>
          <cell r="E315">
            <v>14352.71</v>
          </cell>
          <cell r="F315">
            <v>32772.720000000001</v>
          </cell>
          <cell r="G315">
            <v>14611.05</v>
          </cell>
          <cell r="H315">
            <v>33362.65</v>
          </cell>
          <cell r="I315">
            <v>14611.058779999999</v>
          </cell>
          <cell r="J315">
            <v>33362.628960000002</v>
          </cell>
        </row>
        <row r="316">
          <cell r="B316" t="str">
            <v>OC2</v>
          </cell>
          <cell r="C316" t="str">
            <v>JEFE DE DIVISIÓN</v>
          </cell>
          <cell r="D316" t="str">
            <v>OC2</v>
          </cell>
          <cell r="E316">
            <v>7445.35</v>
          </cell>
          <cell r="F316">
            <v>17362.87</v>
          </cell>
          <cell r="G316">
            <v>7579.35</v>
          </cell>
          <cell r="H316">
            <v>17675.399999999998</v>
          </cell>
          <cell r="I316">
            <v>7579.3663000000006</v>
          </cell>
          <cell r="J316">
            <v>17675.39</v>
          </cell>
        </row>
        <row r="317">
          <cell r="B317" t="str">
            <v>1OC2</v>
          </cell>
          <cell r="C317" t="str">
            <v>SRIO. PARTICULAR DE SECRETARIO EJECUTIVO</v>
          </cell>
          <cell r="D317" t="str">
            <v>OC2</v>
          </cell>
          <cell r="E317">
            <v>5921.53</v>
          </cell>
          <cell r="F317">
            <v>18886.689999999999</v>
          </cell>
          <cell r="G317">
            <v>6028.1</v>
          </cell>
          <cell r="H317">
            <v>19226.649999999998</v>
          </cell>
          <cell r="I317">
            <v>6028.1175400000002</v>
          </cell>
          <cell r="J317">
            <v>19226.64</v>
          </cell>
        </row>
        <row r="318">
          <cell r="B318" t="str">
            <v>OA1</v>
          </cell>
          <cell r="C318" t="str">
            <v>ASESOR DE SECRETARIO EJECUTIVO</v>
          </cell>
          <cell r="D318" t="str">
            <v>OA1</v>
          </cell>
          <cell r="E318">
            <v>4399.1899999999996</v>
          </cell>
          <cell r="F318">
            <v>12345.65</v>
          </cell>
          <cell r="G318">
            <v>4478.4000000000005</v>
          </cell>
          <cell r="H318">
            <v>12567.849999999999</v>
          </cell>
          <cell r="I318">
            <v>4478.3754199999994</v>
          </cell>
          <cell r="J318">
            <v>12567.8717</v>
          </cell>
        </row>
        <row r="322">
          <cell r="B322" t="str">
            <v>LB2</v>
          </cell>
          <cell r="C322" t="str">
            <v>SECRETARIO EJECUTIVO</v>
          </cell>
          <cell r="D322" t="str">
            <v>LB2</v>
          </cell>
          <cell r="E322">
            <v>19090.939999999999</v>
          </cell>
          <cell r="F322">
            <v>92488.73</v>
          </cell>
          <cell r="G322">
            <v>19434.599999999999</v>
          </cell>
          <cell r="H322">
            <v>94153.5</v>
          </cell>
          <cell r="I322">
            <v>19434.57692</v>
          </cell>
          <cell r="J322">
            <v>94153.52</v>
          </cell>
        </row>
        <row r="323">
          <cell r="B323" t="str">
            <v>MA2</v>
          </cell>
          <cell r="C323" t="str">
            <v>DIRECTOR DE ÁREA</v>
          </cell>
          <cell r="D323" t="str">
            <v>MA2</v>
          </cell>
          <cell r="E323">
            <v>13769.38</v>
          </cell>
          <cell r="F323">
            <v>41367.370000000003</v>
          </cell>
          <cell r="G323">
            <v>14017.25</v>
          </cell>
          <cell r="H323">
            <v>42112</v>
          </cell>
          <cell r="I323">
            <v>14017.22884</v>
          </cell>
          <cell r="J323">
            <v>42111.99</v>
          </cell>
        </row>
        <row r="324">
          <cell r="B324" t="str">
            <v>1MA2</v>
          </cell>
          <cell r="C324" t="str">
            <v>CONTRALOR INTERNO</v>
          </cell>
          <cell r="D324" t="str">
            <v>MA2</v>
          </cell>
          <cell r="E324">
            <v>13769.38</v>
          </cell>
          <cell r="F324">
            <v>41367.370000000003</v>
          </cell>
          <cell r="G324">
            <v>14017.25</v>
          </cell>
          <cell r="H324">
            <v>42112</v>
          </cell>
          <cell r="I324">
            <v>14017.22884</v>
          </cell>
          <cell r="J324">
            <v>42111.99</v>
          </cell>
        </row>
        <row r="325">
          <cell r="B325" t="str">
            <v>OC2</v>
          </cell>
          <cell r="C325" t="str">
            <v>JEFE DE DEPARTAMENTO</v>
          </cell>
          <cell r="D325" t="str">
            <v>OC2</v>
          </cell>
          <cell r="E325">
            <v>7142.75</v>
          </cell>
          <cell r="F325">
            <v>17665.47</v>
          </cell>
          <cell r="G325">
            <v>7271.3</v>
          </cell>
          <cell r="H325">
            <v>17983.45</v>
          </cell>
          <cell r="I325">
            <v>7271.3195000000005</v>
          </cell>
          <cell r="J325">
            <v>17983.439999999999</v>
          </cell>
        </row>
        <row r="326">
          <cell r="B326" t="str">
            <v>1OC2</v>
          </cell>
          <cell r="C326" t="str">
            <v>SRIO. PARTICULAR DE SECRETARIO EJECUTIVO</v>
          </cell>
          <cell r="D326" t="str">
            <v>OC2</v>
          </cell>
          <cell r="E326">
            <v>5888.85</v>
          </cell>
          <cell r="F326">
            <v>18919.37</v>
          </cell>
          <cell r="G326">
            <v>5994.85</v>
          </cell>
          <cell r="H326">
            <v>19259.900000000001</v>
          </cell>
          <cell r="I326">
            <v>5994.8493000000008</v>
          </cell>
          <cell r="J326">
            <v>19259.91</v>
          </cell>
        </row>
        <row r="327">
          <cell r="B327" t="str">
            <v>OA1</v>
          </cell>
          <cell r="C327" t="str">
            <v>ASESOR DE SECRETARIO EJECUTIVO</v>
          </cell>
          <cell r="D327" t="str">
            <v>OA1</v>
          </cell>
          <cell r="E327">
            <v>4389.79</v>
          </cell>
          <cell r="F327">
            <v>12355.05</v>
          </cell>
          <cell r="G327">
            <v>4468.8</v>
          </cell>
          <cell r="H327">
            <v>12577.449999999999</v>
          </cell>
          <cell r="I327">
            <v>4468.8062200000004</v>
          </cell>
          <cell r="J327">
            <v>12577.4409</v>
          </cell>
        </row>
        <row r="331">
          <cell r="B331" t="str">
            <v>KB1</v>
          </cell>
          <cell r="C331" t="str">
            <v>DIRECTOR GENERAL</v>
          </cell>
          <cell r="D331" t="str">
            <v>KB1</v>
          </cell>
          <cell r="E331">
            <v>23623.55</v>
          </cell>
          <cell r="F331">
            <v>109800.77</v>
          </cell>
          <cell r="G331">
            <v>24048.75</v>
          </cell>
          <cell r="H331">
            <v>111777.2</v>
          </cell>
          <cell r="I331">
            <v>24048.7739</v>
          </cell>
          <cell r="J331">
            <v>111777.2</v>
          </cell>
        </row>
        <row r="332">
          <cell r="B332" t="str">
            <v>MC3</v>
          </cell>
          <cell r="C332" t="str">
            <v>SECRETARIO</v>
          </cell>
          <cell r="D332" t="str">
            <v>MC3</v>
          </cell>
          <cell r="E332">
            <v>18153.3</v>
          </cell>
          <cell r="F332">
            <v>75515.23</v>
          </cell>
          <cell r="G332">
            <v>18480.05</v>
          </cell>
          <cell r="H332">
            <v>76874.5</v>
          </cell>
          <cell r="I332">
            <v>18480.059399999998</v>
          </cell>
          <cell r="J332">
            <v>76874.5</v>
          </cell>
        </row>
        <row r="333">
          <cell r="B333" t="str">
            <v>MA1</v>
          </cell>
          <cell r="C333" t="str">
            <v>CONTRALOR INTERNO</v>
          </cell>
          <cell r="D333" t="str">
            <v>MA1</v>
          </cell>
          <cell r="E333">
            <v>14352.71</v>
          </cell>
          <cell r="F333">
            <v>32772.720000000001</v>
          </cell>
          <cell r="G333">
            <v>14611.05</v>
          </cell>
          <cell r="H333">
            <v>33362.65</v>
          </cell>
          <cell r="I333">
            <v>14611.058779999999</v>
          </cell>
          <cell r="J333">
            <v>33362.629999999997</v>
          </cell>
        </row>
        <row r="334">
          <cell r="B334" t="str">
            <v>1MC3</v>
          </cell>
          <cell r="C334" t="str">
            <v>DIRECTOR DE UNIDAD</v>
          </cell>
          <cell r="D334" t="str">
            <v>MC3</v>
          </cell>
          <cell r="E334">
            <v>27229.94</v>
          </cell>
          <cell r="F334">
            <v>66438.58</v>
          </cell>
          <cell r="G334">
            <v>27720.1</v>
          </cell>
          <cell r="H334">
            <v>67634.5</v>
          </cell>
          <cell r="I334">
            <v>27720.07892</v>
          </cell>
          <cell r="J334">
            <v>67634.48</v>
          </cell>
        </row>
        <row r="335">
          <cell r="B335" t="str">
            <v>2MC3</v>
          </cell>
          <cell r="C335" t="str">
            <v>DIRECTOR DE UNIDAD</v>
          </cell>
          <cell r="D335" t="str">
            <v>MC3</v>
          </cell>
          <cell r="E335">
            <v>25414.61</v>
          </cell>
          <cell r="F335">
            <v>68253.91</v>
          </cell>
          <cell r="G335">
            <v>25872.05</v>
          </cell>
          <cell r="H335">
            <v>69482.5</v>
          </cell>
          <cell r="I335">
            <v>25872.072980000001</v>
          </cell>
          <cell r="J335">
            <v>69482.490000000005</v>
          </cell>
        </row>
        <row r="336">
          <cell r="B336" t="str">
            <v>1MA1</v>
          </cell>
          <cell r="C336" t="str">
            <v>DIRECTOR DE UNIDAD</v>
          </cell>
          <cell r="D336" t="str">
            <v>MA1</v>
          </cell>
          <cell r="E336">
            <v>14352.71</v>
          </cell>
          <cell r="F336">
            <v>32772.720000000001</v>
          </cell>
          <cell r="G336">
            <v>14611.05</v>
          </cell>
          <cell r="H336">
            <v>33362.65</v>
          </cell>
          <cell r="I336">
            <v>14611.058779999999</v>
          </cell>
          <cell r="J336">
            <v>33362.629999999997</v>
          </cell>
        </row>
        <row r="337">
          <cell r="B337" t="str">
            <v>NA1</v>
          </cell>
          <cell r="C337" t="str">
            <v>SUBDIRECTOR</v>
          </cell>
          <cell r="D337" t="str">
            <v>NA1</v>
          </cell>
          <cell r="E337">
            <v>8721.25</v>
          </cell>
          <cell r="F337">
            <v>16086.97</v>
          </cell>
          <cell r="G337">
            <v>8878.25</v>
          </cell>
          <cell r="H337">
            <v>16376.55</v>
          </cell>
          <cell r="I337">
            <v>8878.2325000000001</v>
          </cell>
          <cell r="J337">
            <v>16376.53</v>
          </cell>
        </row>
        <row r="338">
          <cell r="B338" t="str">
            <v>OA1</v>
          </cell>
          <cell r="C338" t="str">
            <v>JEFE DE DEPARTAMENTO</v>
          </cell>
          <cell r="D338" t="str">
            <v>OA1</v>
          </cell>
          <cell r="E338">
            <v>5310.13</v>
          </cell>
          <cell r="F338">
            <v>11434.71</v>
          </cell>
          <cell r="G338">
            <v>5405.7</v>
          </cell>
          <cell r="H338">
            <v>11640.55</v>
          </cell>
          <cell r="I338">
            <v>5405.71234</v>
          </cell>
          <cell r="J338">
            <v>11640.54</v>
          </cell>
        </row>
        <row r="339">
          <cell r="B339" t="str">
            <v>NA3</v>
          </cell>
          <cell r="C339" t="str">
            <v>SUBDIRECTOR</v>
          </cell>
          <cell r="D339" t="str">
            <v>NA3</v>
          </cell>
          <cell r="E339">
            <v>13081.88</v>
          </cell>
          <cell r="F339">
            <v>19158.259999999998</v>
          </cell>
          <cell r="G339">
            <v>13317.349999999999</v>
          </cell>
          <cell r="H339">
            <v>19503.099999999999</v>
          </cell>
          <cell r="I339">
            <v>13317.35384</v>
          </cell>
          <cell r="J339">
            <v>19503.11</v>
          </cell>
        </row>
        <row r="340">
          <cell r="B340" t="str">
            <v>NA2</v>
          </cell>
          <cell r="C340" t="str">
            <v>SUBDIRECTOR</v>
          </cell>
          <cell r="D340" t="str">
            <v>NA2</v>
          </cell>
          <cell r="E340">
            <v>12209.75</v>
          </cell>
          <cell r="F340">
            <v>15947.58</v>
          </cell>
          <cell r="G340">
            <v>12429.55</v>
          </cell>
          <cell r="H340">
            <v>16234.65</v>
          </cell>
          <cell r="I340">
            <v>12429.5255</v>
          </cell>
          <cell r="J340">
            <v>16234.63</v>
          </cell>
        </row>
        <row r="341">
          <cell r="B341" t="str">
            <v>1NA1</v>
          </cell>
          <cell r="C341" t="str">
            <v>SUBDIRECTOR</v>
          </cell>
          <cell r="D341" t="str">
            <v>NA1</v>
          </cell>
          <cell r="E341">
            <v>8721.25</v>
          </cell>
          <cell r="F341">
            <v>16086.97</v>
          </cell>
          <cell r="G341">
            <v>8878.25</v>
          </cell>
          <cell r="H341">
            <v>16376.55</v>
          </cell>
          <cell r="I341">
            <v>8878.2325000000001</v>
          </cell>
          <cell r="J341">
            <v>16376.53</v>
          </cell>
        </row>
        <row r="342">
          <cell r="B342" t="str">
            <v>OA2</v>
          </cell>
          <cell r="C342" t="str">
            <v>JEFE DE DEPARTAMENTO</v>
          </cell>
          <cell r="D342" t="str">
            <v>OA2</v>
          </cell>
          <cell r="E342">
            <v>7434.19</v>
          </cell>
          <cell r="F342">
            <v>11654.93</v>
          </cell>
          <cell r="G342">
            <v>7568</v>
          </cell>
          <cell r="H342">
            <v>11864.7</v>
          </cell>
          <cell r="I342">
            <v>7568.0054199999995</v>
          </cell>
          <cell r="J342">
            <v>11864.71</v>
          </cell>
        </row>
        <row r="365">
          <cell r="B365" t="str">
            <v>LA1</v>
          </cell>
          <cell r="C365" t="str">
            <v>DIRECTOR GENERAL</v>
          </cell>
          <cell r="D365" t="str">
            <v>LA1</v>
          </cell>
          <cell r="E365">
            <v>14218.58</v>
          </cell>
          <cell r="F365">
            <v>70151.679999999993</v>
          </cell>
          <cell r="G365">
            <v>14474.5</v>
          </cell>
          <cell r="H365">
            <v>71414.399999999994</v>
          </cell>
          <cell r="I365">
            <v>14474.514440000001</v>
          </cell>
          <cell r="J365">
            <v>71414.42</v>
          </cell>
        </row>
        <row r="366">
          <cell r="B366" t="str">
            <v>NB2</v>
          </cell>
          <cell r="C366" t="str">
            <v>DIRECTOR DE ÁREA</v>
          </cell>
          <cell r="D366" t="str">
            <v>NB2</v>
          </cell>
          <cell r="E366">
            <v>9905.24</v>
          </cell>
          <cell r="F366">
            <v>23038.83</v>
          </cell>
          <cell r="G366">
            <v>10083.549999999999</v>
          </cell>
          <cell r="H366">
            <v>23453.55</v>
          </cell>
          <cell r="I366">
            <v>10083.534320000001</v>
          </cell>
          <cell r="J366">
            <v>23453.528940000004</v>
          </cell>
        </row>
        <row r="367">
          <cell r="B367" t="str">
            <v>NA1</v>
          </cell>
          <cell r="C367" t="str">
            <v>DIRECTOR DE PLANTEL</v>
          </cell>
          <cell r="D367" t="str">
            <v>NA1</v>
          </cell>
          <cell r="E367">
            <v>5074.55</v>
          </cell>
          <cell r="F367">
            <v>19733.669999999998</v>
          </cell>
          <cell r="G367">
            <v>5165.9000000000005</v>
          </cell>
          <cell r="H367">
            <v>20088.849999999999</v>
          </cell>
          <cell r="I367">
            <v>5165.8919000000005</v>
          </cell>
          <cell r="J367">
            <v>20088.87</v>
          </cell>
        </row>
        <row r="368">
          <cell r="B368" t="str">
            <v>OB2</v>
          </cell>
          <cell r="C368" t="str">
            <v>SUBDIRECTOR</v>
          </cell>
          <cell r="D368" t="str">
            <v>OB2</v>
          </cell>
          <cell r="E368">
            <v>6547.07</v>
          </cell>
          <cell r="F368">
            <v>15214.52</v>
          </cell>
          <cell r="G368">
            <v>6664.9</v>
          </cell>
          <cell r="H368">
            <v>15488.4</v>
          </cell>
          <cell r="I368">
            <v>6664.9172600000002</v>
          </cell>
          <cell r="J368">
            <v>15488.381360000001</v>
          </cell>
        </row>
        <row r="369">
          <cell r="B369" t="str">
            <v>OA1</v>
          </cell>
          <cell r="C369" t="str">
            <v>SUBDIRECTOR</v>
          </cell>
          <cell r="D369" t="str">
            <v>OA1</v>
          </cell>
          <cell r="E369">
            <v>6547.07</v>
          </cell>
          <cell r="F369">
            <v>10197.77</v>
          </cell>
          <cell r="G369">
            <v>6664.9</v>
          </cell>
          <cell r="H369">
            <v>10381.349999999999</v>
          </cell>
          <cell r="I369">
            <v>6664.9172600000002</v>
          </cell>
          <cell r="J369">
            <v>10381.32986</v>
          </cell>
        </row>
        <row r="370">
          <cell r="B370" t="str">
            <v>1OA1</v>
          </cell>
          <cell r="C370" t="str">
            <v>SUBDIRECTOR DE PLANTEL</v>
          </cell>
          <cell r="D370" t="str">
            <v>OA1</v>
          </cell>
          <cell r="E370">
            <v>4274.6499999999996</v>
          </cell>
          <cell r="F370">
            <v>12470.19</v>
          </cell>
          <cell r="G370">
            <v>4351.6000000000004</v>
          </cell>
          <cell r="H370">
            <v>12694.65</v>
          </cell>
          <cell r="I370">
            <v>4351.5936999999994</v>
          </cell>
          <cell r="J370">
            <v>12694.66</v>
          </cell>
        </row>
        <row r="371">
          <cell r="B371" t="str">
            <v>1OB2</v>
          </cell>
          <cell r="C371" t="str">
            <v>SECRETARIO PARTICULAR DE DIRECTOR GENERAL</v>
          </cell>
          <cell r="D371" t="str">
            <v>OB2</v>
          </cell>
          <cell r="E371">
            <v>6547.07</v>
          </cell>
          <cell r="F371">
            <v>15214.52</v>
          </cell>
          <cell r="G371">
            <v>6664.9</v>
          </cell>
          <cell r="H371">
            <v>15488.4</v>
          </cell>
          <cell r="I371">
            <v>6664.9172600000002</v>
          </cell>
          <cell r="J371">
            <v>15488.381360000001</v>
          </cell>
        </row>
        <row r="372">
          <cell r="B372" t="str">
            <v>PA1</v>
          </cell>
          <cell r="C372" t="str">
            <v>JEFE DE DEPARTAMENTO</v>
          </cell>
          <cell r="D372" t="str">
            <v>PA1</v>
          </cell>
          <cell r="E372">
            <v>4314.3500000000004</v>
          </cell>
          <cell r="F372">
            <v>9321.15</v>
          </cell>
          <cell r="G372">
            <v>4392</v>
          </cell>
          <cell r="H372">
            <v>9488.9499999999989</v>
          </cell>
          <cell r="I372">
            <v>4392</v>
          </cell>
          <cell r="J372">
            <v>9488.94</v>
          </cell>
        </row>
        <row r="396">
          <cell r="B396" t="str">
            <v>KC2</v>
          </cell>
          <cell r="C396" t="str">
            <v>DIRECTOR GRAL. Y COORD. GRAL. OTITULAR DE ENTIDAD</v>
          </cell>
          <cell r="D396" t="str">
            <v>KC2</v>
          </cell>
          <cell r="E396">
            <v>17318.150000000001</v>
          </cell>
          <cell r="F396">
            <v>151543.67999999999</v>
          </cell>
          <cell r="G396">
            <v>17629.899999999998</v>
          </cell>
          <cell r="H396">
            <v>154271.44999999998</v>
          </cell>
          <cell r="I396">
            <v>17629.876700000001</v>
          </cell>
          <cell r="J396">
            <v>154271.47</v>
          </cell>
        </row>
        <row r="397">
          <cell r="B397" t="str">
            <v>MC2</v>
          </cell>
          <cell r="C397" t="str">
            <v>DIRECTOR DE ÁREA</v>
          </cell>
          <cell r="D397" t="str">
            <v>MC2</v>
          </cell>
          <cell r="E397">
            <v>11347.95</v>
          </cell>
          <cell r="F397">
            <v>66064.05</v>
          </cell>
          <cell r="G397">
            <v>11552.2</v>
          </cell>
          <cell r="H397">
            <v>67253.2</v>
          </cell>
          <cell r="I397">
            <v>11552.213100000001</v>
          </cell>
          <cell r="J397">
            <v>67253.210000000006</v>
          </cell>
        </row>
        <row r="398">
          <cell r="B398" t="str">
            <v>MA2</v>
          </cell>
          <cell r="C398" t="str">
            <v>DIRECTOR DE ÁREA</v>
          </cell>
          <cell r="D398" t="str">
            <v>MA2</v>
          </cell>
          <cell r="E398">
            <v>8012.9</v>
          </cell>
          <cell r="F398">
            <v>47123.85</v>
          </cell>
          <cell r="G398">
            <v>8157.1500000000005</v>
          </cell>
          <cell r="H398">
            <v>47972.1</v>
          </cell>
          <cell r="I398">
            <v>8157.1322</v>
          </cell>
          <cell r="J398">
            <v>47972.08</v>
          </cell>
        </row>
        <row r="399">
          <cell r="B399" t="str">
            <v>NC2</v>
          </cell>
          <cell r="C399" t="str">
            <v>SUBDIRECTOR DE ÁREA</v>
          </cell>
          <cell r="D399" t="str">
            <v>NC2</v>
          </cell>
          <cell r="E399">
            <v>8012.9</v>
          </cell>
          <cell r="F399">
            <v>31190.54</v>
          </cell>
          <cell r="G399">
            <v>8157.1500000000005</v>
          </cell>
          <cell r="H399">
            <v>31751.95</v>
          </cell>
          <cell r="I399">
            <v>8157.1322</v>
          </cell>
          <cell r="J399">
            <v>31751.97</v>
          </cell>
        </row>
        <row r="400">
          <cell r="B400" t="str">
            <v>NB2</v>
          </cell>
          <cell r="C400" t="str">
            <v>SUBDIRECTOR DE ÁREA</v>
          </cell>
          <cell r="D400" t="str">
            <v>NB2</v>
          </cell>
          <cell r="E400">
            <v>5651.85</v>
          </cell>
          <cell r="F400">
            <v>27292.22</v>
          </cell>
          <cell r="G400">
            <v>5753.6</v>
          </cell>
          <cell r="H400">
            <v>27783.5</v>
          </cell>
          <cell r="I400">
            <v>5753.5833000000002</v>
          </cell>
          <cell r="J400">
            <v>27783.479960000001</v>
          </cell>
        </row>
        <row r="401">
          <cell r="B401" t="str">
            <v>NA2</v>
          </cell>
          <cell r="C401" t="str">
            <v>SUBDIRECTOR DE ÁREA</v>
          </cell>
          <cell r="D401" t="str">
            <v>NA2</v>
          </cell>
          <cell r="E401">
            <v>5074.55</v>
          </cell>
          <cell r="F401">
            <v>23082.78</v>
          </cell>
          <cell r="G401">
            <v>5165.9000000000005</v>
          </cell>
          <cell r="H401">
            <v>23498.25</v>
          </cell>
          <cell r="I401">
            <v>5165.8919000000005</v>
          </cell>
          <cell r="J401">
            <v>23498.270039999999</v>
          </cell>
        </row>
        <row r="402">
          <cell r="B402" t="str">
            <v>OA1</v>
          </cell>
          <cell r="C402" t="str">
            <v>JEFE DE DEPARTAMENTO</v>
          </cell>
          <cell r="D402" t="str">
            <v>OA1</v>
          </cell>
          <cell r="E402">
            <v>4274.6499999999996</v>
          </cell>
          <cell r="F402">
            <v>12470.19</v>
          </cell>
          <cell r="G402">
            <v>4576.05</v>
          </cell>
          <cell r="H402">
            <v>12470.2</v>
          </cell>
          <cell r="I402">
            <v>4576.0600000000004</v>
          </cell>
          <cell r="J402">
            <v>12470.19</v>
          </cell>
        </row>
      </sheetData>
      <sheetData sheetId="1"/>
      <sheetData sheetId="2"/>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PN"/>
      <sheetName val="POI"/>
      <sheetName val="COFAA"/>
      <sheetName val="CINVESTAV"/>
      <sheetName val="CONALEP"/>
      <sheetName val="CETI"/>
      <sheetName val="INAOE"/>
      <sheetName val="CIDESI"/>
      <sheetName val="INDA"/>
    </sheetNames>
    <sheetDataSet>
      <sheetData sheetId="0" refreshError="1">
        <row r="11">
          <cell r="B11" t="str">
            <v>JC1</v>
          </cell>
        </row>
        <row r="346">
          <cell r="B346" t="str">
            <v>JA1-16</v>
          </cell>
          <cell r="C346" t="str">
            <v>DIRECTOR GENERAL</v>
          </cell>
          <cell r="D346" t="str">
            <v>JA1-16</v>
          </cell>
          <cell r="E346">
            <v>17318.18</v>
          </cell>
          <cell r="F346">
            <v>146911.49</v>
          </cell>
          <cell r="G346">
            <v>17629.900000000001</v>
          </cell>
          <cell r="H346">
            <v>149490.94999999998</v>
          </cell>
          <cell r="I346">
            <v>17629.90724</v>
          </cell>
          <cell r="J346">
            <v>149490.94</v>
          </cell>
        </row>
        <row r="347">
          <cell r="B347" t="str">
            <v>LB2-36</v>
          </cell>
          <cell r="C347" t="str">
            <v>SECRETARIO</v>
          </cell>
          <cell r="D347" t="str">
            <v>LB2-36</v>
          </cell>
          <cell r="E347">
            <v>19899.71</v>
          </cell>
          <cell r="F347">
            <v>102114.84</v>
          </cell>
          <cell r="G347">
            <v>20257.900000000001</v>
          </cell>
          <cell r="H347">
            <v>103765.1</v>
          </cell>
          <cell r="I347">
            <v>20257.904780000001</v>
          </cell>
          <cell r="J347">
            <v>103765.08</v>
          </cell>
        </row>
        <row r="348">
          <cell r="B348" t="str">
            <v>1LB2-36</v>
          </cell>
          <cell r="C348" t="str">
            <v>DIR. DE ASUNT. JUR./DE INF. Y COM./ASUNT. INT./Y DEL CONTRALOR INTERNO</v>
          </cell>
          <cell r="D348" t="str">
            <v>LB2-36</v>
          </cell>
          <cell r="E348">
            <v>19899.71</v>
          </cell>
          <cell r="F348">
            <v>102114.84</v>
          </cell>
          <cell r="G348">
            <v>20257.900000000001</v>
          </cell>
          <cell r="H348">
            <v>103765.1</v>
          </cell>
          <cell r="I348">
            <v>20257.904780000001</v>
          </cell>
          <cell r="J348">
            <v>103765.08</v>
          </cell>
        </row>
        <row r="349">
          <cell r="B349" t="str">
            <v>MC2</v>
          </cell>
          <cell r="C349" t="str">
            <v>DIRECTOR DE ÁREA</v>
          </cell>
          <cell r="D349" t="str">
            <v>MC2</v>
          </cell>
          <cell r="E349">
            <v>15855.81</v>
          </cell>
          <cell r="F349">
            <v>61556.19</v>
          </cell>
          <cell r="G349">
            <v>16141.2</v>
          </cell>
          <cell r="H349">
            <v>62664.2</v>
          </cell>
          <cell r="I349">
            <v>16141.21458</v>
          </cell>
          <cell r="J349">
            <v>62664.21</v>
          </cell>
        </row>
        <row r="350">
          <cell r="B350" t="str">
            <v>NC3</v>
          </cell>
          <cell r="C350" t="str">
            <v>SRIO. PARTICULAR/ SECREATRIO TÉCNICO</v>
          </cell>
          <cell r="D350" t="str">
            <v>NC3</v>
          </cell>
          <cell r="E350">
            <v>11351.79</v>
          </cell>
          <cell r="F350">
            <v>35692.339999999997</v>
          </cell>
          <cell r="G350">
            <v>11556.1</v>
          </cell>
          <cell r="H350">
            <v>36334.800000000003</v>
          </cell>
          <cell r="I350">
            <v>11556.122220000001</v>
          </cell>
          <cell r="J350">
            <v>36334.81</v>
          </cell>
        </row>
        <row r="351">
          <cell r="B351" t="str">
            <v>NC2</v>
          </cell>
          <cell r="C351" t="str">
            <v>COORD. /CEN. NAL. DE FORM. Y DES. DE PROF. E INSTRUCTORES</v>
          </cell>
          <cell r="D351" t="str">
            <v>NC2</v>
          </cell>
          <cell r="E351">
            <v>11351.79</v>
          </cell>
          <cell r="F351">
            <v>27851.65</v>
          </cell>
          <cell r="G351">
            <v>11556.1</v>
          </cell>
          <cell r="H351">
            <v>28353</v>
          </cell>
          <cell r="I351">
            <v>11556.122220000001</v>
          </cell>
          <cell r="J351">
            <v>28352.99</v>
          </cell>
        </row>
        <row r="352">
          <cell r="B352" t="str">
            <v>OB1</v>
          </cell>
          <cell r="C352" t="str">
            <v>JEFE DE DEPARTAMENTO</v>
          </cell>
          <cell r="D352" t="str">
            <v>OB1</v>
          </cell>
          <cell r="E352">
            <v>5483.37</v>
          </cell>
          <cell r="F352">
            <v>13605.75</v>
          </cell>
          <cell r="G352">
            <v>5582.05</v>
          </cell>
          <cell r="H352">
            <v>13850.65</v>
          </cell>
          <cell r="I352">
            <v>5582.0706600000003</v>
          </cell>
          <cell r="J352">
            <v>13850.65</v>
          </cell>
        </row>
        <row r="353">
          <cell r="B353" t="str">
            <v>OC2</v>
          </cell>
          <cell r="C353" t="str">
            <v>SUBCOORDINADOR</v>
          </cell>
          <cell r="D353" t="str">
            <v>OC2</v>
          </cell>
          <cell r="E353">
            <v>7364.46</v>
          </cell>
          <cell r="F353">
            <v>17443.759999999998</v>
          </cell>
          <cell r="G353">
            <v>7497</v>
          </cell>
          <cell r="H353">
            <v>17757.75</v>
          </cell>
          <cell r="I353">
            <v>7497.0202799999997</v>
          </cell>
          <cell r="J353">
            <v>17757.740000000002</v>
          </cell>
        </row>
        <row r="354">
          <cell r="B354" t="str">
            <v>1MC2</v>
          </cell>
          <cell r="C354" t="str">
            <v>REPRESENTANTE</v>
          </cell>
          <cell r="D354" t="str">
            <v>MC2</v>
          </cell>
          <cell r="E354">
            <v>15855.81</v>
          </cell>
          <cell r="F354">
            <v>61556.19</v>
          </cell>
          <cell r="G354">
            <v>16141.2</v>
          </cell>
          <cell r="H354">
            <v>62664.2</v>
          </cell>
          <cell r="I354">
            <v>16141.21458</v>
          </cell>
          <cell r="J354">
            <v>62664.21</v>
          </cell>
        </row>
        <row r="355">
          <cell r="B355" t="str">
            <v>NB2</v>
          </cell>
          <cell r="C355" t="str">
            <v>DIRECTOR DE PLANTEL "A" II</v>
          </cell>
          <cell r="D355" t="str">
            <v>NB2</v>
          </cell>
          <cell r="E355">
            <v>8682.7199999999993</v>
          </cell>
          <cell r="F355">
            <v>24261.35</v>
          </cell>
          <cell r="G355">
            <v>8839</v>
          </cell>
          <cell r="H355">
            <v>24698.05</v>
          </cell>
          <cell r="I355">
            <v>8839.0089599999992</v>
          </cell>
          <cell r="J355">
            <v>24698.05</v>
          </cell>
        </row>
        <row r="356">
          <cell r="B356" t="str">
            <v>NB1</v>
          </cell>
          <cell r="C356" t="str">
            <v>DIRECTOR DE PLANTEL "B" Y "C" II</v>
          </cell>
          <cell r="D356" t="str">
            <v>NB1</v>
          </cell>
          <cell r="E356">
            <v>7779.95</v>
          </cell>
          <cell r="F356">
            <v>20377.38</v>
          </cell>
          <cell r="G356">
            <v>7920</v>
          </cell>
          <cell r="H356">
            <v>20744.149999999998</v>
          </cell>
          <cell r="I356">
            <v>7919.9890999999998</v>
          </cell>
          <cell r="J356">
            <v>20744.169999999998</v>
          </cell>
        </row>
        <row r="357">
          <cell r="B357" t="str">
            <v>1NB2</v>
          </cell>
          <cell r="C357" t="str">
            <v>DIRECTOR DE PLANTEL "B" Y "C" III</v>
          </cell>
          <cell r="D357" t="str">
            <v>NB2</v>
          </cell>
          <cell r="E357">
            <v>8222.85</v>
          </cell>
          <cell r="F357">
            <v>24721.22</v>
          </cell>
          <cell r="G357">
            <v>8370.8499999999985</v>
          </cell>
          <cell r="H357">
            <v>25166.2</v>
          </cell>
          <cell r="I357">
            <v>8370.8613000000005</v>
          </cell>
          <cell r="J357">
            <v>25166.2</v>
          </cell>
        </row>
        <row r="358">
          <cell r="B358" t="str">
            <v>NA2</v>
          </cell>
          <cell r="C358" t="str">
            <v>DIRECTOR DE PLANTEL "D" Y "E" III</v>
          </cell>
          <cell r="D358" t="str">
            <v>NA2</v>
          </cell>
          <cell r="E358">
            <v>7378.1</v>
          </cell>
          <cell r="F358">
            <v>20779.23</v>
          </cell>
          <cell r="G358">
            <v>7510.9</v>
          </cell>
          <cell r="H358">
            <v>21153.25</v>
          </cell>
          <cell r="I358">
            <v>7510.9058000000005</v>
          </cell>
          <cell r="J358">
            <v>21153.25</v>
          </cell>
        </row>
        <row r="359">
          <cell r="B359" t="str">
            <v>1OC2</v>
          </cell>
          <cell r="C359" t="str">
            <v>SUBCORDINADOR</v>
          </cell>
          <cell r="D359" t="str">
            <v>OC2</v>
          </cell>
          <cell r="E359">
            <v>7364.47</v>
          </cell>
          <cell r="F359">
            <v>17443.75</v>
          </cell>
          <cell r="G359">
            <v>7497.05</v>
          </cell>
          <cell r="H359">
            <v>17757.75</v>
          </cell>
          <cell r="I359">
            <v>7497.0304599999999</v>
          </cell>
          <cell r="J359">
            <v>17757.73</v>
          </cell>
        </row>
        <row r="360">
          <cell r="B360" t="str">
            <v>OB2</v>
          </cell>
          <cell r="C360" t="str">
            <v>COORDINADOR EJECUTIVO</v>
          </cell>
          <cell r="D360" t="str">
            <v>OB2</v>
          </cell>
          <cell r="E360">
            <v>6301.13</v>
          </cell>
          <cell r="F360">
            <v>15460.46</v>
          </cell>
          <cell r="G360">
            <v>6414.55</v>
          </cell>
          <cell r="H360">
            <v>15738.75</v>
          </cell>
          <cell r="I360">
            <v>6414.5503399999998</v>
          </cell>
          <cell r="J360">
            <v>15738.75</v>
          </cell>
        </row>
        <row r="361">
          <cell r="B361" t="str">
            <v>1OB2</v>
          </cell>
          <cell r="C361" t="str">
            <v>COORDINADOR EJECUTIVO III</v>
          </cell>
          <cell r="D361" t="str">
            <v>OB2</v>
          </cell>
          <cell r="E361">
            <v>7021</v>
          </cell>
          <cell r="F361">
            <v>14740.59</v>
          </cell>
          <cell r="G361">
            <v>7147.4000000000005</v>
          </cell>
          <cell r="H361">
            <v>15005.9</v>
          </cell>
          <cell r="I361">
            <v>7147.3779999999997</v>
          </cell>
          <cell r="J361">
            <v>15005.92</v>
          </cell>
        </row>
      </sheetData>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02acV2"/>
      <sheetName val="PRUEBA AC02"/>
      <sheetName val="POR UNIDAD"/>
      <sheetName val="AC03ACC"/>
      <sheetName val="RESUMEN"/>
    </sheetNames>
    <sheetDataSet>
      <sheetData sheetId="0">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MOVIMIENTOS"/>
      <sheetName val="PLANTILLA 99"/>
      <sheetName val="SPS Y MM"/>
      <sheetName val="ADMVO"/>
      <sheetName val="MEDICA"/>
      <sheetName val="RESIDENTES"/>
      <sheetName val="INVESTIGADORES"/>
      <sheetName val="RESUMEN 01"/>
      <sheetName val="RESUMEN MENSUAL"/>
    </sheetNames>
    <sheetDataSet>
      <sheetData sheetId="0" refreshError="1"/>
      <sheetData sheetId="1" refreshError="1"/>
      <sheetData sheetId="2" refreshError="1">
        <row r="12">
          <cell r="J12" t="str">
            <v>COLECTIVO</v>
          </cell>
        </row>
        <row r="13">
          <cell r="F13" t="str">
            <v>DENOMINACION</v>
          </cell>
          <cell r="G13" t="str">
            <v>NO. DE</v>
          </cell>
          <cell r="H13" t="str">
            <v>SUELDO</v>
          </cell>
          <cell r="I13" t="str">
            <v>COMP.</v>
          </cell>
          <cell r="J13" t="str">
            <v>SUELDO</v>
          </cell>
        </row>
        <row r="14">
          <cell r="G14" t="str">
            <v>PLAZAS</v>
          </cell>
          <cell r="H14" t="str">
            <v>MENSUAL</v>
          </cell>
          <cell r="I14" t="str">
            <v>ADICIONAL</v>
          </cell>
        </row>
        <row r="16">
          <cell r="F16" t="str">
            <v>AUXILIAR  DE SERVICIOS Y MANTENIMIENTO</v>
          </cell>
          <cell r="G16">
            <v>792</v>
          </cell>
          <cell r="H16">
            <v>1812.65</v>
          </cell>
          <cell r="I16">
            <v>0</v>
          </cell>
          <cell r="J16">
            <v>1435618.8</v>
          </cell>
        </row>
        <row r="17">
          <cell r="F17" t="str">
            <v>EMPACADORA DE ALIMENTOS</v>
          </cell>
          <cell r="G17">
            <v>87</v>
          </cell>
          <cell r="H17">
            <v>1812.65</v>
          </cell>
          <cell r="I17">
            <v>0</v>
          </cell>
          <cell r="J17">
            <v>157700.55000000002</v>
          </cell>
        </row>
        <row r="18">
          <cell r="F18" t="str">
            <v>AUXILIAR ADMINISTRATIVO</v>
          </cell>
          <cell r="G18">
            <v>192</v>
          </cell>
          <cell r="H18">
            <v>1936.3</v>
          </cell>
          <cell r="I18">
            <v>0</v>
          </cell>
          <cell r="J18">
            <v>371769.59999999998</v>
          </cell>
        </row>
        <row r="19">
          <cell r="F19" t="str">
            <v>CHOFER</v>
          </cell>
          <cell r="G19">
            <v>134</v>
          </cell>
          <cell r="H19">
            <v>1987.5</v>
          </cell>
          <cell r="I19">
            <v>0</v>
          </cell>
          <cell r="J19">
            <v>266325</v>
          </cell>
        </row>
        <row r="20">
          <cell r="F20" t="str">
            <v>MECANICO</v>
          </cell>
          <cell r="G20">
            <v>10</v>
          </cell>
          <cell r="H20">
            <v>1987.5</v>
          </cell>
          <cell r="I20">
            <v>0</v>
          </cell>
          <cell r="J20">
            <v>19875</v>
          </cell>
        </row>
        <row r="21">
          <cell r="F21" t="str">
            <v>ADMINISTRATIVO ESPECIALIZADO</v>
          </cell>
          <cell r="G21">
            <v>303</v>
          </cell>
          <cell r="H21">
            <v>2120.3000000000002</v>
          </cell>
          <cell r="I21">
            <v>0</v>
          </cell>
          <cell r="J21">
            <v>642450.9</v>
          </cell>
        </row>
        <row r="22">
          <cell r="F22" t="str">
            <v>RECEPCIONISTA</v>
          </cell>
          <cell r="G22">
            <v>49</v>
          </cell>
          <cell r="H22">
            <v>2120.3000000000002</v>
          </cell>
          <cell r="I22">
            <v>0</v>
          </cell>
          <cell r="J22">
            <v>103894.70000000001</v>
          </cell>
        </row>
        <row r="23">
          <cell r="F23" t="str">
            <v>PROFESOR</v>
          </cell>
          <cell r="G23">
            <v>71</v>
          </cell>
          <cell r="H23">
            <v>2120.3000000000002</v>
          </cell>
          <cell r="I23">
            <v>0</v>
          </cell>
          <cell r="J23">
            <v>150541.30000000002</v>
          </cell>
        </row>
        <row r="24">
          <cell r="F24" t="str">
            <v>OFICIAL DE SERVICIOS Y MANTENIMIENTO</v>
          </cell>
          <cell r="G24">
            <v>195</v>
          </cell>
          <cell r="H24">
            <v>2120.3000000000002</v>
          </cell>
          <cell r="I24">
            <v>0</v>
          </cell>
          <cell r="J24">
            <v>413458.50000000006</v>
          </cell>
        </row>
        <row r="25">
          <cell r="F25" t="str">
            <v>ELECTRICISTA</v>
          </cell>
          <cell r="G25">
            <v>15</v>
          </cell>
          <cell r="H25">
            <v>2120.3000000000002</v>
          </cell>
          <cell r="I25">
            <v>0</v>
          </cell>
          <cell r="J25">
            <v>31804.500000000004</v>
          </cell>
        </row>
        <row r="26">
          <cell r="F26" t="str">
            <v>NIÑERA A</v>
          </cell>
          <cell r="G26">
            <v>285</v>
          </cell>
          <cell r="H26">
            <v>2120.3000000000002</v>
          </cell>
          <cell r="I26">
            <v>0</v>
          </cell>
          <cell r="J26">
            <v>604285.5</v>
          </cell>
        </row>
        <row r="27">
          <cell r="F27" t="str">
            <v>SECRETARIA DE APOYO</v>
          </cell>
          <cell r="G27">
            <v>84</v>
          </cell>
          <cell r="H27">
            <v>2138.85</v>
          </cell>
          <cell r="I27">
            <v>0</v>
          </cell>
          <cell r="J27">
            <v>179663.4</v>
          </cell>
        </row>
        <row r="28">
          <cell r="F28" t="str">
            <v>CHOFER DE CAMION</v>
          </cell>
          <cell r="G28">
            <v>152</v>
          </cell>
          <cell r="H28">
            <v>2138.85</v>
          </cell>
          <cell r="I28">
            <v>0</v>
          </cell>
          <cell r="J28">
            <v>325105.2</v>
          </cell>
        </row>
        <row r="29">
          <cell r="F29" t="str">
            <v>FOTOGRAFO</v>
          </cell>
          <cell r="G29">
            <v>4</v>
          </cell>
          <cell r="H29">
            <v>2138.85</v>
          </cell>
          <cell r="I29">
            <v>0</v>
          </cell>
          <cell r="J29">
            <v>8555.4</v>
          </cell>
        </row>
        <row r="30">
          <cell r="F30" t="str">
            <v>AUXILIAR DE ADMINISTRADOR</v>
          </cell>
          <cell r="G30">
            <v>144</v>
          </cell>
          <cell r="H30">
            <v>2238.1999999999998</v>
          </cell>
          <cell r="I30">
            <v>0</v>
          </cell>
          <cell r="J30">
            <v>322300.79999999999</v>
          </cell>
        </row>
        <row r="31">
          <cell r="F31" t="str">
            <v>PROFESOR DE EDUCACION PARA LA SALUD</v>
          </cell>
          <cell r="G31">
            <v>11</v>
          </cell>
          <cell r="H31">
            <v>2238.1999999999998</v>
          </cell>
          <cell r="I31">
            <v>0</v>
          </cell>
          <cell r="J31">
            <v>24620.199999999997</v>
          </cell>
        </row>
        <row r="32">
          <cell r="F32" t="str">
            <v>OFICIAL DE MANTENIMIENTO MECANICO</v>
          </cell>
          <cell r="G32">
            <v>19</v>
          </cell>
          <cell r="H32">
            <v>2238.1999999999998</v>
          </cell>
          <cell r="I32">
            <v>0</v>
          </cell>
          <cell r="J32">
            <v>42525.799999999996</v>
          </cell>
        </row>
        <row r="33">
          <cell r="F33" t="str">
            <v>TECNICO BIBLIOTECARIO</v>
          </cell>
          <cell r="G33">
            <v>7</v>
          </cell>
          <cell r="H33">
            <v>2238.1999999999998</v>
          </cell>
          <cell r="I33">
            <v>0</v>
          </cell>
          <cell r="J33">
            <v>15667.399999999998</v>
          </cell>
        </row>
        <row r="34">
          <cell r="F34" t="str">
            <v>TECNICO AUDIOVISUAL</v>
          </cell>
          <cell r="G34">
            <v>15</v>
          </cell>
          <cell r="H34">
            <v>2238.1999999999998</v>
          </cell>
          <cell r="I34">
            <v>0</v>
          </cell>
          <cell r="J34">
            <v>33573</v>
          </cell>
        </row>
        <row r="35">
          <cell r="F35" t="str">
            <v>PROMOTOR</v>
          </cell>
          <cell r="G35">
            <v>61</v>
          </cell>
          <cell r="H35">
            <v>2342.3000000000002</v>
          </cell>
          <cell r="I35">
            <v>0</v>
          </cell>
          <cell r="J35">
            <v>142880.30000000002</v>
          </cell>
        </row>
        <row r="36">
          <cell r="F36" t="str">
            <v>OPERADOR DE EQUIPO ESPECIALISTA. DE COMPUTO</v>
          </cell>
          <cell r="G36">
            <v>9</v>
          </cell>
          <cell r="H36">
            <v>2342.3000000000002</v>
          </cell>
          <cell r="I36">
            <v>0</v>
          </cell>
          <cell r="J36">
            <v>21080.7</v>
          </cell>
        </row>
        <row r="37">
          <cell r="F37" t="str">
            <v>INSPECTOR</v>
          </cell>
          <cell r="G37">
            <v>11</v>
          </cell>
          <cell r="H37">
            <v>2342.3000000000002</v>
          </cell>
          <cell r="I37">
            <v>0</v>
          </cell>
          <cell r="J37">
            <v>25765.300000000003</v>
          </cell>
        </row>
        <row r="38">
          <cell r="F38" t="str">
            <v>OFICIAL TECNICO</v>
          </cell>
          <cell r="G38">
            <v>6</v>
          </cell>
          <cell r="H38">
            <v>2342.3000000000002</v>
          </cell>
          <cell r="I38">
            <v>0</v>
          </cell>
          <cell r="J38">
            <v>14053.800000000001</v>
          </cell>
        </row>
        <row r="39">
          <cell r="F39" t="str">
            <v>TECNICO EN MANTENIMIENTO DE EQUIPO DE COMPUTO.</v>
          </cell>
          <cell r="G39">
            <v>4</v>
          </cell>
          <cell r="H39">
            <v>2342.3000000000002</v>
          </cell>
          <cell r="I39">
            <v>0</v>
          </cell>
          <cell r="J39">
            <v>9369.2000000000007</v>
          </cell>
        </row>
        <row r="40">
          <cell r="F40" t="str">
            <v>TECNICO MEDIO</v>
          </cell>
          <cell r="G40">
            <v>229</v>
          </cell>
          <cell r="H40">
            <v>2342.3000000000002</v>
          </cell>
          <cell r="I40">
            <v>0</v>
          </cell>
          <cell r="J40">
            <v>536386.70000000007</v>
          </cell>
        </row>
        <row r="41">
          <cell r="F41" t="str">
            <v>PROMOTOR DE RED MOVIL</v>
          </cell>
          <cell r="G41">
            <v>628</v>
          </cell>
          <cell r="H41">
            <v>2451.25</v>
          </cell>
          <cell r="I41">
            <v>0</v>
          </cell>
          <cell r="J41">
            <v>1539385</v>
          </cell>
        </row>
        <row r="42">
          <cell r="F42" t="str">
            <v>SECRETARIA C</v>
          </cell>
          <cell r="G42">
            <v>215</v>
          </cell>
          <cell r="H42">
            <v>2451.25</v>
          </cell>
          <cell r="I42">
            <v>0</v>
          </cell>
          <cell r="J42">
            <v>527018.75</v>
          </cell>
        </row>
        <row r="43">
          <cell r="F43" t="str">
            <v>JEFE DE SERVICIOS Y MANTENIMIENTO ESPECIALIZADO</v>
          </cell>
          <cell r="G43">
            <v>24</v>
          </cell>
          <cell r="H43">
            <v>2451.25</v>
          </cell>
          <cell r="I43">
            <v>0</v>
          </cell>
          <cell r="J43">
            <v>58830</v>
          </cell>
        </row>
        <row r="44">
          <cell r="F44" t="str">
            <v>CHOFER DE TRAILER</v>
          </cell>
          <cell r="G44">
            <v>32</v>
          </cell>
          <cell r="H44">
            <v>2451.25</v>
          </cell>
          <cell r="I44">
            <v>0</v>
          </cell>
          <cell r="J44">
            <v>78440</v>
          </cell>
        </row>
        <row r="45">
          <cell r="F45" t="str">
            <v>DIBUJANTE</v>
          </cell>
          <cell r="G45">
            <v>21</v>
          </cell>
          <cell r="H45">
            <v>2451.25</v>
          </cell>
          <cell r="I45">
            <v>0</v>
          </cell>
          <cell r="J45">
            <v>51476.25</v>
          </cell>
        </row>
        <row r="46">
          <cell r="F46" t="str">
            <v xml:space="preserve">MANEJADOR DE FONDOS Y VALORES </v>
          </cell>
          <cell r="G46">
            <v>12</v>
          </cell>
          <cell r="H46">
            <v>2479.75</v>
          </cell>
          <cell r="I46">
            <v>0</v>
          </cell>
          <cell r="J46">
            <v>29757</v>
          </cell>
        </row>
        <row r="47">
          <cell r="F47" t="str">
            <v>TECNICO EN COMPUTACION</v>
          </cell>
          <cell r="G47">
            <v>11</v>
          </cell>
          <cell r="H47">
            <v>2479.75</v>
          </cell>
          <cell r="I47">
            <v>0</v>
          </cell>
          <cell r="J47">
            <v>27277.25</v>
          </cell>
        </row>
        <row r="48">
          <cell r="F48" t="str">
            <v>ANALISTA ADMINISTRATIVO</v>
          </cell>
          <cell r="G48">
            <v>162</v>
          </cell>
          <cell r="H48">
            <v>2572.4</v>
          </cell>
          <cell r="I48">
            <v>0</v>
          </cell>
          <cell r="J48">
            <v>416728.8</v>
          </cell>
        </row>
        <row r="49">
          <cell r="F49" t="str">
            <v>JEFE DE GRUPO DE RED MOVIL</v>
          </cell>
          <cell r="G49">
            <v>70</v>
          </cell>
          <cell r="H49">
            <v>2572.4</v>
          </cell>
          <cell r="I49">
            <v>0</v>
          </cell>
          <cell r="J49">
            <v>180068</v>
          </cell>
        </row>
        <row r="50">
          <cell r="F50" t="str">
            <v>CHOFER DE SPS</v>
          </cell>
          <cell r="G50">
            <v>16</v>
          </cell>
          <cell r="H50">
            <v>2572.4</v>
          </cell>
          <cell r="I50">
            <v>0</v>
          </cell>
          <cell r="J50">
            <v>41158.400000000001</v>
          </cell>
        </row>
        <row r="51">
          <cell r="F51" t="str">
            <v>ADMINISTRADOR DE UNIDAD OPERATIVA</v>
          </cell>
          <cell r="G51">
            <v>3</v>
          </cell>
          <cell r="H51">
            <v>2572.4</v>
          </cell>
          <cell r="I51">
            <v>0</v>
          </cell>
          <cell r="J51">
            <v>7717.2000000000007</v>
          </cell>
        </row>
        <row r="52">
          <cell r="F52" t="str">
            <v>ESPECIALISTA EN ASUNTOS JURIDICOS</v>
          </cell>
          <cell r="G52">
            <v>40</v>
          </cell>
          <cell r="H52">
            <v>2572.4</v>
          </cell>
          <cell r="I52">
            <v>0</v>
          </cell>
          <cell r="J52">
            <v>102896</v>
          </cell>
        </row>
        <row r="53">
          <cell r="F53" t="str">
            <v>ESPECIALISTA TECNICO</v>
          </cell>
          <cell r="G53">
            <v>258</v>
          </cell>
          <cell r="H53">
            <v>2572.4</v>
          </cell>
          <cell r="I53">
            <v>0</v>
          </cell>
          <cell r="J53">
            <v>663679.20000000007</v>
          </cell>
        </row>
        <row r="54">
          <cell r="F54" t="str">
            <v>SECRETARIA EJECUTIVA C</v>
          </cell>
          <cell r="G54">
            <v>71</v>
          </cell>
          <cell r="H54">
            <v>2692.2</v>
          </cell>
          <cell r="I54">
            <v>0</v>
          </cell>
          <cell r="J54">
            <v>191146.19999999998</v>
          </cell>
        </row>
        <row r="55">
          <cell r="F55" t="str">
            <v>COORDINADOR DE TECNICOS. EN COMPUTACION</v>
          </cell>
          <cell r="G55">
            <v>3</v>
          </cell>
          <cell r="H55">
            <v>2692.2</v>
          </cell>
          <cell r="I55">
            <v>0</v>
          </cell>
          <cell r="J55">
            <v>8076.5999999999995</v>
          </cell>
        </row>
        <row r="56">
          <cell r="F56" t="str">
            <v>EDUCADORA</v>
          </cell>
          <cell r="G56">
            <v>43</v>
          </cell>
          <cell r="H56">
            <v>2692.2</v>
          </cell>
          <cell r="I56">
            <v>0</v>
          </cell>
          <cell r="J56">
            <v>115764.59999999999</v>
          </cell>
        </row>
        <row r="57">
          <cell r="F57" t="str">
            <v>JEFE DE OFICINA</v>
          </cell>
          <cell r="G57">
            <v>257</v>
          </cell>
          <cell r="H57">
            <v>2817.8</v>
          </cell>
          <cell r="I57">
            <v>0</v>
          </cell>
          <cell r="J57">
            <v>724174.60000000009</v>
          </cell>
        </row>
        <row r="58">
          <cell r="F58" t="str">
            <v>SUPERVISOR DE RED MOVIL</v>
          </cell>
          <cell r="G58">
            <v>23</v>
          </cell>
          <cell r="H58">
            <v>2817.8</v>
          </cell>
          <cell r="I58">
            <v>0</v>
          </cell>
          <cell r="J58">
            <v>64809.4</v>
          </cell>
        </row>
        <row r="59">
          <cell r="F59" t="str">
            <v>SUPERVISOR DE OPERACION</v>
          </cell>
          <cell r="G59">
            <v>1</v>
          </cell>
          <cell r="H59">
            <v>2817.8</v>
          </cell>
          <cell r="I59">
            <v>0</v>
          </cell>
          <cell r="J59">
            <v>2817.8</v>
          </cell>
        </row>
        <row r="60">
          <cell r="F60" t="str">
            <v>TECNICO ESPECIALIZADO</v>
          </cell>
          <cell r="G60">
            <v>36</v>
          </cell>
          <cell r="H60">
            <v>2817.8</v>
          </cell>
          <cell r="I60">
            <v>0</v>
          </cell>
          <cell r="J60">
            <v>101440.8</v>
          </cell>
        </row>
        <row r="61">
          <cell r="F61" t="str">
            <v>PROFESIONAL EJECUTIVO DE SERVICIOS ESPECIALIZADOS</v>
          </cell>
          <cell r="G61">
            <v>214</v>
          </cell>
          <cell r="H61">
            <v>3268.2</v>
          </cell>
          <cell r="I61">
            <v>4783.05</v>
          </cell>
          <cell r="J61">
            <v>699394.79999999993</v>
          </cell>
        </row>
        <row r="62">
          <cell r="F62" t="str">
            <v>CHOFER DE SPS - 35</v>
          </cell>
          <cell r="G62">
            <v>9</v>
          </cell>
          <cell r="H62">
            <v>2900.25</v>
          </cell>
          <cell r="I62">
            <v>205.15</v>
          </cell>
          <cell r="J62">
            <v>26102.25</v>
          </cell>
        </row>
        <row r="63">
          <cell r="F63" t="str">
            <v>CHOFER DE SPS - 36</v>
          </cell>
          <cell r="G63">
            <v>2</v>
          </cell>
          <cell r="H63">
            <v>2900.25</v>
          </cell>
          <cell r="I63">
            <v>205.15</v>
          </cell>
          <cell r="J63">
            <v>5800.5</v>
          </cell>
        </row>
        <row r="64">
          <cell r="F64" t="str">
            <v>SECRETARIA EJECUTIVA B</v>
          </cell>
          <cell r="G64">
            <v>46</v>
          </cell>
          <cell r="H64">
            <v>2900.25</v>
          </cell>
          <cell r="I64">
            <v>205.15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ANALISTA DE SISTEMAS MACROCOMPUTACIONALES</v>
          </cell>
          <cell r="G71">
            <v>21</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5">
          <cell r="F75" t="str">
            <v>SUBTOTAL</v>
          </cell>
          <cell r="G75">
            <v>5332</v>
          </cell>
          <cell r="J75">
            <v>12430234.4</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0</v>
          </cell>
          <cell r="J92">
            <v>2612.5500000000002</v>
          </cell>
        </row>
        <row r="93">
          <cell r="F93" t="str">
            <v>TECNICO MEDIO</v>
          </cell>
          <cell r="G93">
            <v>2</v>
          </cell>
          <cell r="H93">
            <v>2714.1</v>
          </cell>
          <cell r="I93">
            <v>0</v>
          </cell>
          <cell r="J93">
            <v>5428.2</v>
          </cell>
        </row>
        <row r="94">
          <cell r="F94" t="str">
            <v>PROMOTOR DE RED MOVIL</v>
          </cell>
          <cell r="G94">
            <v>163</v>
          </cell>
          <cell r="H94">
            <v>2819.75</v>
          </cell>
          <cell r="I94">
            <v>0</v>
          </cell>
          <cell r="J94">
            <v>459619.25</v>
          </cell>
        </row>
        <row r="95">
          <cell r="F95" t="str">
            <v>JEFE DE SERVICIOS Y MANTENIMIENTO ESPECIALIZADO</v>
          </cell>
          <cell r="G95">
            <v>2</v>
          </cell>
          <cell r="H95">
            <v>2819.75</v>
          </cell>
          <cell r="I95">
            <v>0</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ESPECIALISTA TECNICO</v>
          </cell>
          <cell r="G98">
            <v>1</v>
          </cell>
          <cell r="H98">
            <v>2916.25</v>
          </cell>
          <cell r="I98">
            <v>0</v>
          </cell>
          <cell r="J98">
            <v>2916.25</v>
          </cell>
        </row>
        <row r="99">
          <cell r="F99" t="str">
            <v>JEFE DE OFICINA</v>
          </cell>
          <cell r="G99">
            <v>2</v>
          </cell>
          <cell r="H99">
            <v>3147.65</v>
          </cell>
          <cell r="I99">
            <v>0</v>
          </cell>
          <cell r="J99">
            <v>6295.3</v>
          </cell>
        </row>
        <row r="100">
          <cell r="F100" t="str">
            <v>SUPERVISOR DE RED MOVIL</v>
          </cell>
          <cell r="G100">
            <v>7</v>
          </cell>
          <cell r="H100">
            <v>3147.65</v>
          </cell>
          <cell r="I100">
            <v>0</v>
          </cell>
          <cell r="J100">
            <v>22033.55</v>
          </cell>
        </row>
        <row r="101">
          <cell r="F101" t="str">
            <v>PROFESIONAL EJECUTIVO DE SERVICIOS ESPECIALIZADOS</v>
          </cell>
          <cell r="G101">
            <v>3</v>
          </cell>
          <cell r="H101">
            <v>3268.2</v>
          </cell>
          <cell r="I101">
            <v>4783.05</v>
          </cell>
          <cell r="J101">
            <v>9804.5999999999985</v>
          </cell>
        </row>
        <row r="102">
          <cell r="F102" t="str">
            <v>TECNICO SUPERIOR</v>
          </cell>
          <cell r="G102">
            <v>3</v>
          </cell>
          <cell r="H102">
            <v>3222.2</v>
          </cell>
          <cell r="I102">
            <v>710.4</v>
          </cell>
          <cell r="J102">
            <v>9666.5999999999985</v>
          </cell>
        </row>
        <row r="103">
          <cell r="F103" t="str">
            <v>COORDINADOR DE UNIDAD OPERATIVA</v>
          </cell>
          <cell r="G103">
            <v>8</v>
          </cell>
          <cell r="H103">
            <v>3259.1</v>
          </cell>
          <cell r="I103">
            <v>933.65</v>
          </cell>
          <cell r="J103">
            <v>26072.799999999999</v>
          </cell>
        </row>
        <row r="105">
          <cell r="F105" t="str">
            <v>SUBTOTAL</v>
          </cell>
          <cell r="G105">
            <v>317</v>
          </cell>
          <cell r="J105">
            <v>857134.15000000014</v>
          </cell>
        </row>
        <row r="108">
          <cell r="F108" t="str">
            <v>T  O  T  A  L</v>
          </cell>
          <cell r="G108">
            <v>5649</v>
          </cell>
          <cell r="J108">
            <v>13287368.550000001</v>
          </cell>
        </row>
        <row r="111">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G114" t="str">
            <v>AG</v>
          </cell>
          <cell r="H114">
            <v>20</v>
          </cell>
          <cell r="J114" t="str">
            <v>ISSSTE</v>
          </cell>
        </row>
        <row r="115">
          <cell r="J115" t="str">
            <v>FOVISSSTE</v>
          </cell>
        </row>
        <row r="116">
          <cell r="J116" t="str">
            <v>SAR</v>
          </cell>
        </row>
        <row r="117">
          <cell r="J117" t="str">
            <v>NSI</v>
          </cell>
        </row>
        <row r="119">
          <cell r="J119" t="str">
            <v>TOTAL</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TECNICO RADIOLOGO O EN RADIOTERAPIA</v>
          </cell>
          <cell r="G137">
            <v>15</v>
          </cell>
          <cell r="H137">
            <v>3146</v>
          </cell>
          <cell r="I137">
            <v>1162</v>
          </cell>
          <cell r="J137">
            <v>0</v>
          </cell>
        </row>
        <row r="138">
          <cell r="F138" t="str">
            <v>TECNICO EN ELECTRODIAGNOSTICO</v>
          </cell>
          <cell r="G138">
            <v>17</v>
          </cell>
          <cell r="H138">
            <v>2965</v>
          </cell>
          <cell r="I138">
            <v>1146</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TERAPISTA</v>
          </cell>
          <cell r="G141">
            <v>159</v>
          </cell>
          <cell r="H141">
            <v>3146</v>
          </cell>
          <cell r="I141">
            <v>1162</v>
          </cell>
          <cell r="J141">
            <v>0</v>
          </cell>
        </row>
        <row r="142">
          <cell r="F142" t="str">
            <v>TECNICO  PROTESISTA Y ORTESISTA</v>
          </cell>
          <cell r="G142">
            <v>23</v>
          </cell>
          <cell r="H142">
            <v>3146</v>
          </cell>
          <cell r="I142">
            <v>1162</v>
          </cell>
          <cell r="J142">
            <v>0</v>
          </cell>
        </row>
        <row r="143">
          <cell r="F143" t="str">
            <v>TECNICO EN OPTOMETRIA</v>
          </cell>
          <cell r="G143">
            <v>2</v>
          </cell>
          <cell r="H143">
            <v>3146</v>
          </cell>
          <cell r="I143">
            <v>1162</v>
          </cell>
          <cell r="J143">
            <v>0</v>
          </cell>
        </row>
        <row r="144">
          <cell r="F144" t="str">
            <v>PSICOLOGO CLINICO</v>
          </cell>
          <cell r="G144">
            <v>164</v>
          </cell>
          <cell r="H144">
            <v>4427</v>
          </cell>
          <cell r="I144">
            <v>2307</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TRABAJADORA SOCIAL EN AREA MEDICA A</v>
          </cell>
          <cell r="G150">
            <v>184</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v>3288</v>
          </cell>
          <cell r="I153">
            <v>1218</v>
          </cell>
          <cell r="J153">
            <v>0</v>
          </cell>
        </row>
        <row r="154">
          <cell r="F154" t="str">
            <v xml:space="preserve">AUXILIAR DE PROTESISTA Y ORTESISTA </v>
          </cell>
          <cell r="G154">
            <v>11</v>
          </cell>
          <cell r="H154">
            <v>2965</v>
          </cell>
          <cell r="I154">
            <v>1146</v>
          </cell>
          <cell r="J154">
            <v>0</v>
          </cell>
        </row>
        <row r="155">
          <cell r="F155" t="str">
            <v>TECNICO OPERADOR DE CALDERAS EN HOSPITAL</v>
          </cell>
          <cell r="G155">
            <v>38</v>
          </cell>
          <cell r="H155">
            <v>2989</v>
          </cell>
          <cell r="I155">
            <v>692</v>
          </cell>
          <cell r="J155">
            <v>0</v>
          </cell>
        </row>
        <row r="156">
          <cell r="F156" t="str">
            <v>SUPERVISOR MEDICO EN AREA NORMATIVA</v>
          </cell>
          <cell r="G156">
            <v>30</v>
          </cell>
          <cell r="H156">
            <v>7482</v>
          </cell>
          <cell r="I156">
            <v>3378</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2</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3"/>
      <sheetData sheetId="4"/>
      <sheetData sheetId="5"/>
      <sheetData sheetId="6"/>
      <sheetData sheetId="7"/>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ularizable"/>
      <sheetName val="Globales"/>
      <sheetName val="Eventual"/>
      <sheetName val="Resumen"/>
      <sheetName val="Apoyo"/>
      <sheetName val="CATALOGOS"/>
      <sheetName val="DOCENTES "/>
    </sheetNames>
    <sheetDataSet>
      <sheetData sheetId="0" refreshError="1"/>
      <sheetData sheetId="1" refreshError="1"/>
      <sheetData sheetId="2" refreshError="1"/>
      <sheetData sheetId="3">
        <row r="3">
          <cell r="A3">
            <v>1</v>
          </cell>
        </row>
      </sheetData>
      <sheetData sheetId="4" refreshError="1"/>
      <sheetData sheetId="5" refreshError="1">
        <row r="3">
          <cell r="A3">
            <v>1</v>
          </cell>
          <cell r="D3">
            <v>1</v>
          </cell>
          <cell r="G3">
            <v>1</v>
          </cell>
          <cell r="L3" t="str">
            <v>1 - Quinquenios</v>
          </cell>
          <cell r="N3" t="str">
            <v>1 - Consolidado</v>
          </cell>
        </row>
        <row r="4">
          <cell r="A4">
            <v>2</v>
          </cell>
          <cell r="D4">
            <v>2</v>
          </cell>
          <cell r="G4">
            <v>2</v>
          </cell>
          <cell r="L4" t="str">
            <v>2 - Prima de Antigüedad</v>
          </cell>
          <cell r="N4" t="str">
            <v>2 - Específico</v>
          </cell>
        </row>
        <row r="5">
          <cell r="G5">
            <v>3</v>
          </cell>
          <cell r="L5" t="str">
            <v>3 – Compensación de Antigüedad</v>
          </cell>
        </row>
        <row r="6">
          <cell r="G6">
            <v>4</v>
          </cell>
        </row>
        <row r="7">
          <cell r="G7">
            <v>5</v>
          </cell>
        </row>
        <row r="8">
          <cell r="G8">
            <v>6</v>
          </cell>
        </row>
        <row r="9">
          <cell r="G9">
            <v>7</v>
          </cell>
        </row>
        <row r="10">
          <cell r="G10">
            <v>8</v>
          </cell>
        </row>
      </sheetData>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
      <sheetName val="COMP (2)"/>
      <sheetName val="cc anual (2)"/>
      <sheetName val="E cc200MEN"/>
      <sheetName val="E cc200MEN (2)"/>
      <sheetName val="E cc400 ANUAL"/>
      <sheetName val="cc 650"/>
      <sheetName val="UE 800)"/>
      <sheetName val="UE PRUEBA"/>
      <sheetName val="cc 62.5%SEM )"/>
      <sheetName val="E cc 33.33%"/>
      <sheetName val="cc 33.33%S-33"/>
      <sheetName val="cc 33.33%S-33 (2)"/>
      <sheetName val="av CC a ren 33.33%"/>
      <sheetName val="av CC a ren72.12%"/>
      <sheetName val="E av CC200"/>
      <sheetName val="RESUMEN REN 1"/>
      <sheetName val="R11 ren 1"/>
      <sheetName val="R25 ren 1 "/>
      <sheetName val="R33 ren 1 "/>
      <sheetName val=" R11 ren 2"/>
      <sheetName val="RESUMEN REN 2"/>
      <sheetName val=" R25 ren 2 "/>
      <sheetName val=" R33 ren 2  "/>
      <sheetName val="Pzas99"/>
      <sheetName val="6SMGDF11"/>
      <sheetName val="6SMGDF25"/>
      <sheetName val="6SMGDF33"/>
      <sheetName val="SEISSMGDF11"/>
      <sheetName val="SEISSMGDF25"/>
      <sheetName val="SEISSMGDF33"/>
      <sheetName val="Pzas00"/>
      <sheetName val="40%07CD11"/>
      <sheetName val="40%07CD25"/>
      <sheetName val="40%07CD33"/>
      <sheetName val="SMGV1140%"/>
      <sheetName val="SMGV2540%"/>
      <sheetName val="SMGV3340%"/>
      <sheetName val="RED"/>
      <sheetName val="%99 R11"/>
      <sheetName val="%99 R25"/>
      <sheetName val="%99 R33"/>
      <sheetName val="Hoja1"/>
      <sheetName val="E INC%A"/>
      <sheetName val="E INC%B "/>
      <sheetName val="costo rez"/>
      <sheetName val="Rez II a III"/>
      <sheetName val="formato rez (2)"/>
      <sheetName val="E R_25"/>
      <sheetName val="E R_33"/>
      <sheetName val="E R_11"/>
      <sheetName val="Tab"/>
      <sheetName val="Res"/>
      <sheetName val="E Port"/>
      <sheetName val="PromPond"/>
      <sheetName val="Incr07y37"/>
      <sheetName val="AsigAcCul"/>
      <sheetName val="38"/>
      <sheetName val="44"/>
      <sheetName val="46"/>
      <sheetName val="E CC 33%"/>
      <sheetName val="E CC200"/>
      <sheetName val="APGE"/>
      <sheetName val="APGE33.33%"/>
      <sheetName val="APGE14%"/>
      <sheetName val="APGE700"/>
      <sheetName val="APGE700 S-33"/>
      <sheetName val="APGE800 S-33"/>
      <sheetName val="APGE690 Y 800 S-33 "/>
      <sheetName val="Ant 200"/>
      <sheetName val="Ant 33%"/>
      <sheetName val="Ant14%DGP"/>
      <sheetName val="Ant14%DGRF"/>
      <sheetName val="Ant14%DGRF (2)"/>
      <sheetName val="AP ORT 33%"/>
      <sheetName val="AP ORT S- 33"/>
      <sheetName val="TESIS 500"/>
      <sheetName val="TESIS 33.33%"/>
      <sheetName val="TESIS 14%DGP"/>
      <sheetName val="TESIS 14%DGRF"/>
      <sheetName val="TESIS 14%DGRF (2)"/>
      <sheetName val="E EstxAnt"/>
      <sheetName val="E EstxAnt (2)"/>
      <sheetName val="DespFA"/>
      <sheetName val="PasFor"/>
      <sheetName val="PremEMes"/>
      <sheetName val="ProgDep"/>
      <sheetName val="Fest Trab"/>
      <sheetName val="Niño"/>
      <sheetName val="Festmama"/>
      <sheetName val="G_ZII 11"/>
      <sheetName val="G_ZIII 11"/>
      <sheetName val="G_ZII 25"/>
      <sheetName val="G_ZII 33"/>
      <sheetName val="G_ZIII 33"/>
      <sheetName val="G_ZII TGRAL"/>
      <sheetName val="G_ZIII TGRAL"/>
      <sheetName val="Módulo1"/>
      <sheetName val="Módulo2"/>
      <sheetName val="Módulo3"/>
      <sheetName val="Módulo4"/>
      <sheetName val="Módulo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228">
          <cell r="D228">
            <v>17</v>
          </cell>
          <cell r="E228">
            <v>328</v>
          </cell>
          <cell r="F228">
            <v>328</v>
          </cell>
          <cell r="G228">
            <v>117</v>
          </cell>
          <cell r="H228">
            <v>115</v>
          </cell>
          <cell r="I228">
            <v>2100</v>
          </cell>
          <cell r="J228">
            <v>2098</v>
          </cell>
          <cell r="K228">
            <v>6614</v>
          </cell>
          <cell r="L228">
            <v>6553</v>
          </cell>
          <cell r="M228">
            <v>3639</v>
          </cell>
          <cell r="N228">
            <v>3639</v>
          </cell>
        </row>
        <row r="229">
          <cell r="D229">
            <v>18</v>
          </cell>
          <cell r="E229">
            <v>292</v>
          </cell>
          <cell r="F229">
            <v>223</v>
          </cell>
          <cell r="G229">
            <v>59</v>
          </cell>
          <cell r="H229">
            <v>35</v>
          </cell>
          <cell r="I229">
            <v>138</v>
          </cell>
          <cell r="J229">
            <v>136</v>
          </cell>
          <cell r="K229">
            <v>1486</v>
          </cell>
          <cell r="L229">
            <v>1519</v>
          </cell>
          <cell r="M229">
            <v>1287</v>
          </cell>
          <cell r="N229">
            <v>1287</v>
          </cell>
        </row>
        <row r="230">
          <cell r="D230">
            <v>19</v>
          </cell>
          <cell r="E230">
            <v>2090</v>
          </cell>
          <cell r="F230">
            <v>1950</v>
          </cell>
          <cell r="G230">
            <v>519</v>
          </cell>
          <cell r="H230">
            <v>448</v>
          </cell>
          <cell r="I230">
            <v>16034</v>
          </cell>
          <cell r="J230">
            <v>15958</v>
          </cell>
          <cell r="K230">
            <v>70931</v>
          </cell>
          <cell r="L230">
            <v>70942</v>
          </cell>
          <cell r="M230">
            <v>25159</v>
          </cell>
          <cell r="N230">
            <v>25159</v>
          </cell>
        </row>
        <row r="231">
          <cell r="D231">
            <v>20</v>
          </cell>
          <cell r="E231">
            <v>1397</v>
          </cell>
          <cell r="F231">
            <v>1512</v>
          </cell>
          <cell r="G231">
            <v>319</v>
          </cell>
          <cell r="H231">
            <v>403</v>
          </cell>
          <cell r="I231">
            <v>8158</v>
          </cell>
          <cell r="J231">
            <v>8114</v>
          </cell>
          <cell r="K231">
            <v>11363</v>
          </cell>
          <cell r="L231">
            <v>11382</v>
          </cell>
          <cell r="M231">
            <v>3816</v>
          </cell>
          <cell r="N231">
            <v>3815</v>
          </cell>
        </row>
        <row r="232">
          <cell r="D232">
            <v>21</v>
          </cell>
          <cell r="E232">
            <v>1002</v>
          </cell>
          <cell r="F232">
            <v>976</v>
          </cell>
          <cell r="G232">
            <v>118</v>
          </cell>
          <cell r="H232">
            <v>119</v>
          </cell>
          <cell r="I232">
            <v>978</v>
          </cell>
          <cell r="J232">
            <v>961</v>
          </cell>
          <cell r="K232">
            <v>2545</v>
          </cell>
          <cell r="L232">
            <v>2545</v>
          </cell>
          <cell r="M232">
            <v>795</v>
          </cell>
          <cell r="N232">
            <v>795</v>
          </cell>
        </row>
        <row r="233">
          <cell r="D233">
            <v>22</v>
          </cell>
          <cell r="E233">
            <v>787</v>
          </cell>
          <cell r="F233">
            <v>767</v>
          </cell>
          <cell r="G233">
            <v>105</v>
          </cell>
          <cell r="H233">
            <v>104</v>
          </cell>
          <cell r="I233">
            <v>427</v>
          </cell>
          <cell r="J233">
            <v>413</v>
          </cell>
          <cell r="K233">
            <v>2935</v>
          </cell>
          <cell r="L233">
            <v>2936</v>
          </cell>
          <cell r="M233">
            <v>910</v>
          </cell>
          <cell r="N233">
            <v>910</v>
          </cell>
        </row>
        <row r="234">
          <cell r="D234">
            <v>23</v>
          </cell>
          <cell r="E234">
            <v>2245</v>
          </cell>
          <cell r="F234">
            <v>1842</v>
          </cell>
          <cell r="G234">
            <v>12</v>
          </cell>
          <cell r="H234">
            <v>12</v>
          </cell>
          <cell r="I234">
            <v>335</v>
          </cell>
          <cell r="J234">
            <v>322</v>
          </cell>
          <cell r="K234">
            <v>1216</v>
          </cell>
          <cell r="L234">
            <v>1216</v>
          </cell>
          <cell r="M234">
            <v>394</v>
          </cell>
          <cell r="N234">
            <v>394</v>
          </cell>
        </row>
        <row r="235">
          <cell r="D235">
            <v>24</v>
          </cell>
          <cell r="E235">
            <v>319</v>
          </cell>
          <cell r="F235">
            <v>309</v>
          </cell>
          <cell r="G235">
            <v>63</v>
          </cell>
          <cell r="H235">
            <v>63</v>
          </cell>
          <cell r="I235">
            <v>1566</v>
          </cell>
          <cell r="J235">
            <v>1564</v>
          </cell>
          <cell r="K235">
            <v>5443</v>
          </cell>
          <cell r="L235">
            <v>5438</v>
          </cell>
          <cell r="M235">
            <v>2185</v>
          </cell>
          <cell r="N235">
            <v>2187</v>
          </cell>
        </row>
        <row r="236">
          <cell r="D236">
            <v>25</v>
          </cell>
          <cell r="E236">
            <v>1774</v>
          </cell>
          <cell r="F236">
            <v>1578</v>
          </cell>
          <cell r="G236">
            <v>32</v>
          </cell>
          <cell r="H236">
            <v>28</v>
          </cell>
          <cell r="I236">
            <v>1342</v>
          </cell>
          <cell r="J236">
            <v>1262</v>
          </cell>
          <cell r="K236">
            <v>3991</v>
          </cell>
          <cell r="L236">
            <v>3987</v>
          </cell>
          <cell r="M236">
            <v>1215</v>
          </cell>
          <cell r="N236">
            <v>1215</v>
          </cell>
        </row>
        <row r="237">
          <cell r="D237">
            <v>26</v>
          </cell>
          <cell r="E237">
            <v>554</v>
          </cell>
          <cell r="F237">
            <v>524</v>
          </cell>
          <cell r="G237">
            <v>11</v>
          </cell>
          <cell r="H237">
            <v>9</v>
          </cell>
          <cell r="I237">
            <v>620</v>
          </cell>
          <cell r="J237">
            <v>602</v>
          </cell>
          <cell r="K237">
            <v>315</v>
          </cell>
          <cell r="L237">
            <v>319</v>
          </cell>
          <cell r="M237">
            <v>71</v>
          </cell>
          <cell r="N237">
            <v>71</v>
          </cell>
        </row>
        <row r="238">
          <cell r="D238">
            <v>27</v>
          </cell>
          <cell r="E238">
            <v>1452</v>
          </cell>
          <cell r="F238">
            <v>1377</v>
          </cell>
          <cell r="G238">
            <v>146</v>
          </cell>
          <cell r="H238">
            <v>146</v>
          </cell>
          <cell r="I238">
            <v>417</v>
          </cell>
          <cell r="J238">
            <v>381</v>
          </cell>
          <cell r="K238">
            <v>1398</v>
          </cell>
          <cell r="L238">
            <v>1396</v>
          </cell>
          <cell r="M238">
            <v>653</v>
          </cell>
          <cell r="N238">
            <v>653</v>
          </cell>
        </row>
        <row r="239">
          <cell r="D239" t="str">
            <v>27A</v>
          </cell>
          <cell r="E239">
            <v>829</v>
          </cell>
          <cell r="F239">
            <v>869</v>
          </cell>
          <cell r="G239">
            <v>0</v>
          </cell>
          <cell r="H239">
            <v>0</v>
          </cell>
          <cell r="I239">
            <v>1</v>
          </cell>
          <cell r="J239">
            <v>2</v>
          </cell>
          <cell r="K239">
            <v>0</v>
          </cell>
          <cell r="L239">
            <v>0</v>
          </cell>
          <cell r="M239">
            <v>0</v>
          </cell>
          <cell r="N239">
            <v>0</v>
          </cell>
        </row>
        <row r="240">
          <cell r="D240" t="str">
            <v>27B</v>
          </cell>
          <cell r="E240">
            <v>21</v>
          </cell>
          <cell r="F240">
            <v>52</v>
          </cell>
          <cell r="G240">
            <v>0</v>
          </cell>
          <cell r="H240">
            <v>0</v>
          </cell>
          <cell r="I240">
            <v>0</v>
          </cell>
          <cell r="J240">
            <v>0</v>
          </cell>
          <cell r="K240">
            <v>0</v>
          </cell>
          <cell r="L240">
            <v>0</v>
          </cell>
          <cell r="M240">
            <v>0</v>
          </cell>
          <cell r="N240">
            <v>0</v>
          </cell>
        </row>
        <row r="241">
          <cell r="D241" t="str">
            <v>27C</v>
          </cell>
          <cell r="E241">
            <v>194</v>
          </cell>
          <cell r="F241">
            <v>269</v>
          </cell>
          <cell r="G241">
            <v>0</v>
          </cell>
          <cell r="H241">
            <v>0</v>
          </cell>
          <cell r="I241">
            <v>1</v>
          </cell>
          <cell r="J241">
            <v>1</v>
          </cell>
          <cell r="K241">
            <v>0</v>
          </cell>
          <cell r="L241">
            <v>0</v>
          </cell>
          <cell r="M241">
            <v>0</v>
          </cell>
          <cell r="N241">
            <v>0</v>
          </cell>
        </row>
        <row r="242">
          <cell r="D242" t="str">
            <v>27Z</v>
          </cell>
          <cell r="E242">
            <v>1023</v>
          </cell>
          <cell r="F242">
            <v>853</v>
          </cell>
          <cell r="G242">
            <v>3</v>
          </cell>
          <cell r="H242">
            <v>0</v>
          </cell>
          <cell r="I242">
            <v>41</v>
          </cell>
          <cell r="J242">
            <v>45</v>
          </cell>
          <cell r="K242">
            <v>180</v>
          </cell>
          <cell r="L242">
            <v>179</v>
          </cell>
          <cell r="M242">
            <v>43</v>
          </cell>
          <cell r="N242">
            <v>43</v>
          </cell>
        </row>
        <row r="243">
          <cell r="D243" t="str">
            <v>27ZA</v>
          </cell>
          <cell r="E243">
            <v>1766</v>
          </cell>
          <cell r="F243">
            <v>1458</v>
          </cell>
          <cell r="G243">
            <v>44</v>
          </cell>
          <cell r="H243">
            <v>31</v>
          </cell>
          <cell r="I243">
            <v>171</v>
          </cell>
          <cell r="J243">
            <v>156</v>
          </cell>
          <cell r="K243">
            <v>868</v>
          </cell>
          <cell r="L243">
            <v>864</v>
          </cell>
          <cell r="M243">
            <v>295</v>
          </cell>
          <cell r="N243">
            <v>295</v>
          </cell>
        </row>
        <row r="244">
          <cell r="D244" t="str">
            <v>27ZB</v>
          </cell>
          <cell r="E244">
            <v>268</v>
          </cell>
          <cell r="F244">
            <v>369</v>
          </cell>
          <cell r="G244">
            <v>8</v>
          </cell>
          <cell r="H244">
            <v>14</v>
          </cell>
          <cell r="I244">
            <v>37</v>
          </cell>
          <cell r="J244">
            <v>35</v>
          </cell>
          <cell r="K244">
            <v>177</v>
          </cell>
          <cell r="L244">
            <v>179</v>
          </cell>
          <cell r="M244">
            <v>29</v>
          </cell>
          <cell r="N244">
            <v>29</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o"/>
      <sheetName val="IPNATM01"/>
      <sheetName val="Hoja1"/>
      <sheetName val="IPNCZA"/>
      <sheetName val="Hoja1 (2)"/>
      <sheetName val="IPNDOC1;2 T-3;4 T"/>
      <sheetName val="Hoja1 (3)"/>
      <sheetName val="IPNDOC T C HRS"/>
      <sheetName val="Hoja1 (4)"/>
      <sheetName val="TABULADOR ÚNICO IPN"/>
    </sheetNames>
    <sheetDataSet>
      <sheetData sheetId="0" refreshError="1"/>
      <sheetData sheetId="1">
        <row r="4">
          <cell r="D4" t="str">
            <v>S U B S E C R E T A R I A    D E    E G R E S O S</v>
          </cell>
        </row>
        <row r="5">
          <cell r="D5" t="str">
            <v>UNIDAD DE SERVICIO CIVIL</v>
          </cell>
        </row>
        <row r="6">
          <cell r="D6" t="str">
            <v>DIRECCION GENERAL ADJUNTA DE ESTRUCTURAS Y PRESUPUESTO</v>
          </cell>
        </row>
        <row r="7">
          <cell r="D7" t="str">
            <v>DIRECCION CONSULTIVA DE ESTRUCTURAS, COMPENSACIONES Y PRESUPUESTO "D"</v>
          </cell>
        </row>
        <row r="8">
          <cell r="D8" t="str">
            <v>SUBDIRECCION DEL SECTOR SEP</v>
          </cell>
        </row>
        <row r="10">
          <cell r="B10" t="str">
            <v>CATALOGO DE PUESTOS Y TABULADOR DE SUELDOS MENSUALES AUTORIZADOS PARA EL PERSONAL</v>
          </cell>
        </row>
        <row r="11">
          <cell r="B11" t="str">
            <v>ADMINISTRATIVO, TECNICO Y MANUAL ( BASE Y CONFIANZA )</v>
          </cell>
        </row>
        <row r="13">
          <cell r="B13" t="str">
            <v xml:space="preserve">ENTIDAD: </v>
          </cell>
          <cell r="D13" t="str">
            <v xml:space="preserve">   INSTITUTO POLITECNICO NACIONAL</v>
          </cell>
          <cell r="I13" t="str">
            <v>VIGENCIA : 01-02-2003</v>
          </cell>
        </row>
        <row r="15">
          <cell r="C15" t="str">
            <v>GRUPO</v>
          </cell>
          <cell r="F15" t="str">
            <v xml:space="preserve">Z O N A   E C O N O M I C A   </v>
          </cell>
        </row>
        <row r="16">
          <cell r="C16" t="str">
            <v xml:space="preserve"> </v>
          </cell>
          <cell r="D16" t="str">
            <v xml:space="preserve">      RAMA</v>
          </cell>
          <cell r="F16" t="str">
            <v xml:space="preserve">                I I</v>
          </cell>
          <cell r="I16" t="str">
            <v>I I I</v>
          </cell>
        </row>
        <row r="17">
          <cell r="D17" t="str">
            <v xml:space="preserve">              PUESTO</v>
          </cell>
          <cell r="F17" t="str">
            <v>MINIMO</v>
          </cell>
          <cell r="G17" t="str">
            <v>MEDIO</v>
          </cell>
          <cell r="H17" t="str">
            <v>MAXIMO</v>
          </cell>
          <cell r="I17" t="str">
            <v>MINIMO</v>
          </cell>
          <cell r="J17" t="str">
            <v>MEDIO</v>
          </cell>
          <cell r="K17" t="str">
            <v>MAXIMO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planew99"/>
      <sheetName val="planew99 (2)"/>
      <sheetName val="cij"/>
      <sheetName val="planew99 (3)"/>
      <sheetName val="COSTO CIJ SEP"/>
      <sheetName val="COSTO CIJ DIC"/>
      <sheetName val="planew99 REVISADAS"/>
      <sheetName val="COSTO PRIMER PAQUETE"/>
      <sheetName val="planew99 prueba "/>
      <sheetName val="planew99 PROY CAM VIG"/>
      <sheetName val="TABULADOR (2)"/>
    </sheetNames>
    <sheetDataSet>
      <sheetData sheetId="0"/>
      <sheetData sheetId="1">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ABIPNDO298"/>
      <sheetName val="TABCETDO298"/>
      <sheetName val="TABCONDO298"/>
      <sheetName val="TABCREDO298"/>
      <sheetName val="TABCOFDO298"/>
      <sheetName val="TABCINDO298"/>
      <sheetName val="TABCINTES298"/>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TAB DOC IPN 2001"/>
      <sheetName val="TAB DCENTE CETI 2001"/>
      <sheetName val="TAB DCENTE CONALEP 2001"/>
      <sheetName val="TAB DOC COFAA 2001"/>
      <sheetName val="TAB CIEA TEC Y  ESP 2001"/>
      <sheetName val="TAB DCENTE CIEA 2001"/>
      <sheetName val="TAB DCENTE CONACYT 2001"/>
      <sheetName val="DIRECTIVO"/>
      <sheetName val="MATRIZ DIRECTIVO"/>
      <sheetName val="RESUMEN"/>
      <sheetName val="FORMATO DEL PROC. DE PLANTILLAS"/>
      <sheetName val="IPN"/>
      <sheetName val="POI"/>
      <sheetName val="COFAA"/>
      <sheetName val="CINVESTAV"/>
      <sheetName val="CONALEP"/>
      <sheetName val="CETI"/>
      <sheetName val="INAOE"/>
      <sheetName val="CIDESI"/>
      <sheetName val="INDA"/>
      <sheetName val="Ac02acV2"/>
      <sheetName val="PRUEBA AC02"/>
      <sheetName val="POR UNIDAD"/>
      <sheetName val="AC03ACC"/>
      <sheetName val="TABULADOR"/>
      <sheetName val="MOVIMIENTOS"/>
      <sheetName val="PLANTILLA 99"/>
      <sheetName val="SPS Y MM"/>
      <sheetName val="ADMVO"/>
      <sheetName val="MEDICA"/>
      <sheetName val="RESIDENTES"/>
      <sheetName val="INVESTIGADORES"/>
      <sheetName val="RESUMEN 01"/>
      <sheetName val="RESUMEN MENSUAL"/>
      <sheetName val="SUELDOS"/>
      <sheetName val="SUELDOS DOC"/>
      <sheetName val="TAB ATM IPN 2003"/>
      <sheetName val="TAB IPN CONFIANZA 2003"/>
      <sheetName val="TAB IPN INVEST"/>
      <sheetName val="TAB  ATM POI  2003"/>
      <sheetName val="TAB ATM COFAA 2003"/>
      <sheetName val="TAB ATM CIEA 2003"/>
      <sheetName val="TAB ATM CONALEP 2003"/>
      <sheetName val="TAB ATM CETI 2003 "/>
      <sheetName val="TAB ATM CETI CONFIANZA 2003"/>
      <sheetName val="TAB DOC IPN 2003"/>
      <sheetName val="TAB DIRECTIVO IPN 2003"/>
      <sheetName val="TAB DOC COFAA 2003"/>
      <sheetName val="TAB DCENTE CIEA 2003"/>
      <sheetName val="TAB CIEA TEC Y  ESP 2003"/>
      <sheetName val="TAB DCENTE CONALEP 2003"/>
      <sheetName val="TAB DCENTE CETI 2002"/>
      <sheetName val="TAB DCENTE CONACYT 2003"/>
      <sheetName val="COSTO IPN  ATM 2003 "/>
      <sheetName val="COSTO POI 2003 ATM"/>
      <sheetName val="COSTO COFAA ATM 2003"/>
      <sheetName val="COSTO ATM CIEA 2003"/>
      <sheetName val="COSTO CONALEP ATM 2003"/>
      <sheetName val="COSTO CETI ATM 2003"/>
      <sheetName val="COSTO CIDESI ATM 2003"/>
      <sheetName val="COSTO ATM INAOE 2003"/>
      <sheetName val="COSTO DOC IPN 2003"/>
      <sheetName val="COSTO DIRECTIVO IPN 2003"/>
      <sheetName val="COSTO DCNTE COFAA 2003"/>
      <sheetName val="COSTO DCNTE CIEA 2003"/>
      <sheetName val="COSTO TEC. Y  ESP CIEA 2003"/>
      <sheetName val="COSTO DOC CONALEP 2003"/>
      <sheetName val="COSTO DCNTE CETI 2003"/>
      <sheetName val="COSTO DCNTE CIDESI 2003"/>
      <sheetName val="COSTO DCNTE INAOE 2003"/>
      <sheetName val="COSTO DCNTE CONACyT  &quot;A&quot;"/>
      <sheetName val="COSTO DCNTE CONACyT  &quot;B&quot;"/>
      <sheetName val="TABULADOR ADMVO"/>
      <sheetName val="FUENTE MED"/>
      <sheetName val="PLANC99 PERIODO"/>
      <sheetName val="planew99 prueba "/>
      <sheetName val="COSTO CIJ SEP"/>
      <sheetName val="COSTO CIJ DIC"/>
      <sheetName val="PLANC VER 4"/>
      <sheetName val="TAB DESCON"/>
      <sheetName val="Costo"/>
      <sheetName val="IPNATM01"/>
      <sheetName val="IPNCZA"/>
      <sheetName val="Hoja1 (2)"/>
      <sheetName val="IPNDOC1;2 T-3;4 T"/>
      <sheetName val="Hoja1 (3)"/>
      <sheetName val="IPNDOC T C HRS"/>
      <sheetName val="Hoja1 (4)"/>
      <sheetName val="TABULADOR ÚNICO IPN"/>
      <sheetName val="planew99"/>
      <sheetName val="planew99 (2)"/>
      <sheetName val="cij"/>
      <sheetName val="planew99 (3)"/>
      <sheetName val="planew99 REVISADAS"/>
      <sheetName val="COSTO PRIMER PAQUETE"/>
      <sheetName val="planew99 PROY CAM VIG"/>
      <sheetName val="TABULADOR (2)"/>
      <sheetName val="TAB ATM CETI 2002 "/>
    </sheetNames>
    <sheetDataSet>
      <sheetData sheetId="0">
        <row r="11">
          <cell r="B11" t="str">
            <v>JC1</v>
          </cell>
        </row>
      </sheetData>
      <sheetData sheetId="1"/>
      <sheetData sheetId="2"/>
      <sheetData sheetId="3"/>
      <sheetData sheetId="4"/>
      <sheetData sheetId="5"/>
      <sheetData sheetId="6"/>
      <sheetData sheetId="7"/>
      <sheetData sheetId="8"/>
      <sheetData sheetId="9"/>
      <sheetData sheetId="10"/>
      <sheetData sheetId="11">
        <row r="11">
          <cell r="B11" t="str">
            <v>JC1</v>
          </cell>
        </row>
      </sheetData>
      <sheetData sheetId="12"/>
      <sheetData sheetId="13"/>
      <sheetData sheetId="14"/>
      <sheetData sheetId="15"/>
      <sheetData sheetId="16"/>
      <sheetData sheetId="17"/>
      <sheetData sheetId="18"/>
      <sheetData sheetId="19"/>
      <sheetData sheetId="20"/>
      <sheetData sheetId="21">
        <row r="1">
          <cell r="A1" t="str">
            <v>FORMATO</v>
          </cell>
        </row>
      </sheetData>
      <sheetData sheetId="22"/>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ow r="394">
          <cell r="C394" t="str">
            <v>DIRECTOR DE CECYT "A"</v>
          </cell>
        </row>
      </sheetData>
      <sheetData sheetId="37"/>
      <sheetData sheetId="38"/>
      <sheetData sheetId="39"/>
      <sheetData sheetId="40"/>
      <sheetData sheetId="41"/>
      <sheetData sheetId="42"/>
      <sheetData sheetId="43">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44" refreshError="1"/>
      <sheetData sheetId="45" refreshError="1"/>
      <sheetData sheetId="46" refreshError="1"/>
      <sheetData sheetId="47" refreshError="1"/>
      <sheetData sheetId="48" refreshError="1"/>
      <sheetData sheetId="49" refreshError="1">
        <row r="12">
          <cell r="G12" t="str">
            <v xml:space="preserve">NO. DE </v>
          </cell>
          <cell r="H12" t="str">
            <v>SUELDO</v>
          </cell>
          <cell r="I12" t="str">
            <v>COMP.</v>
          </cell>
        </row>
        <row r="13">
          <cell r="F13" t="str">
            <v>DENOMINACION</v>
          </cell>
          <cell r="G13" t="str">
            <v>PLAZAS</v>
          </cell>
          <cell r="H13" t="str">
            <v>MENSUAL</v>
          </cell>
          <cell r="I13" t="str">
            <v>ADICIONAL</v>
          </cell>
        </row>
        <row r="14">
          <cell r="G14" t="str">
            <v>PLAZAS</v>
          </cell>
          <cell r="H14" t="str">
            <v>MENSUAL</v>
          </cell>
          <cell r="I14" t="str">
            <v>ADICIONAL</v>
          </cell>
        </row>
        <row r="16">
          <cell r="F16" t="str">
            <v>AUXILIAR  DE SERVICIOS Y MANTENIMIENTO</v>
          </cell>
          <cell r="G16">
            <v>608</v>
          </cell>
          <cell r="H16">
            <v>1812.65</v>
          </cell>
          <cell r="I16">
            <v>0</v>
          </cell>
        </row>
        <row r="17">
          <cell r="F17" t="str">
            <v>EMPACADORA DE ALIMENTOS</v>
          </cell>
          <cell r="G17">
            <v>122</v>
          </cell>
          <cell r="H17">
            <v>1812.65</v>
          </cell>
          <cell r="I17">
            <v>0</v>
          </cell>
        </row>
        <row r="18">
          <cell r="F18" t="str">
            <v>AUXILIAR ADMINISTRATIVO</v>
          </cell>
          <cell r="G18">
            <v>83</v>
          </cell>
          <cell r="H18">
            <v>1936.3</v>
          </cell>
          <cell r="I18">
            <v>0</v>
          </cell>
        </row>
        <row r="19">
          <cell r="F19" t="str">
            <v>CHOFER</v>
          </cell>
          <cell r="G19">
            <v>31</v>
          </cell>
          <cell r="H19">
            <v>1987.55</v>
          </cell>
          <cell r="I19">
            <v>0</v>
          </cell>
        </row>
        <row r="20">
          <cell r="F20" t="str">
            <v>MECANICO</v>
          </cell>
          <cell r="G20">
            <v>10</v>
          </cell>
          <cell r="H20">
            <v>1987.55</v>
          </cell>
          <cell r="I20">
            <v>0</v>
          </cell>
        </row>
        <row r="21">
          <cell r="F21" t="str">
            <v>ADMINISTRATIVO ESPECIALIZADO</v>
          </cell>
          <cell r="G21">
            <v>129</v>
          </cell>
          <cell r="H21">
            <v>2120.3000000000002</v>
          </cell>
          <cell r="I21">
            <v>0</v>
          </cell>
        </row>
        <row r="22">
          <cell r="F22" t="str">
            <v>RECEPCIONISTA</v>
          </cell>
          <cell r="G22">
            <v>13</v>
          </cell>
          <cell r="H22">
            <v>2120.3000000000002</v>
          </cell>
          <cell r="I22">
            <v>0</v>
          </cell>
        </row>
        <row r="23">
          <cell r="F23" t="str">
            <v>PROFESOR</v>
          </cell>
          <cell r="G23">
            <v>171</v>
          </cell>
          <cell r="H23">
            <v>2120.3000000000002</v>
          </cell>
          <cell r="I23">
            <v>0</v>
          </cell>
        </row>
        <row r="24">
          <cell r="F24" t="str">
            <v>OFICIAL DE SERVICIOS Y MANTENIMIENTO</v>
          </cell>
          <cell r="G24">
            <v>74</v>
          </cell>
          <cell r="H24">
            <v>2120.3000000000002</v>
          </cell>
          <cell r="I24">
            <v>0</v>
          </cell>
        </row>
        <row r="25">
          <cell r="F25" t="str">
            <v>ELECTRICISTA</v>
          </cell>
          <cell r="G25">
            <v>5</v>
          </cell>
          <cell r="H25">
            <v>2120.3000000000002</v>
          </cell>
          <cell r="I25">
            <v>0</v>
          </cell>
        </row>
        <row r="26">
          <cell r="F26" t="str">
            <v>NIÑERA A</v>
          </cell>
          <cell r="G26">
            <v>210</v>
          </cell>
          <cell r="H26">
            <v>2120.3000000000002</v>
          </cell>
          <cell r="I26">
            <v>0</v>
          </cell>
        </row>
        <row r="27">
          <cell r="F27" t="str">
            <v>SECRETARIA DE APOYO</v>
          </cell>
          <cell r="G27">
            <v>75</v>
          </cell>
          <cell r="H27">
            <v>2138.85</v>
          </cell>
          <cell r="I27">
            <v>0</v>
          </cell>
        </row>
        <row r="28">
          <cell r="F28" t="str">
            <v>CHOFER DE CAMION</v>
          </cell>
          <cell r="G28">
            <v>129</v>
          </cell>
          <cell r="H28">
            <v>2138.85</v>
          </cell>
          <cell r="I28">
            <v>0</v>
          </cell>
        </row>
        <row r="29">
          <cell r="F29" t="str">
            <v>FOTOGRAFO</v>
          </cell>
          <cell r="G29">
            <v>1</v>
          </cell>
          <cell r="H29">
            <v>2138.85</v>
          </cell>
          <cell r="I29">
            <v>0</v>
          </cell>
        </row>
        <row r="30">
          <cell r="F30" t="str">
            <v>AUXILIAR DE ADMINISTRADOR</v>
          </cell>
          <cell r="G30">
            <v>100</v>
          </cell>
          <cell r="H30">
            <v>2238.1999999999998</v>
          </cell>
          <cell r="I30">
            <v>0</v>
          </cell>
        </row>
        <row r="31">
          <cell r="F31" t="str">
            <v>PROFESOR DE EDUCACION PARA LA SALUD</v>
          </cell>
          <cell r="G31">
            <v>25</v>
          </cell>
          <cell r="H31">
            <v>2238.1999999999998</v>
          </cell>
          <cell r="I31">
            <v>0</v>
          </cell>
        </row>
        <row r="32">
          <cell r="F32" t="str">
            <v>OFICIAL DE MANTENIMIENTO MECANICO</v>
          </cell>
          <cell r="G32">
            <v>16</v>
          </cell>
          <cell r="H32">
            <v>2238.1999999999998</v>
          </cell>
          <cell r="I32">
            <v>0</v>
          </cell>
        </row>
        <row r="33">
          <cell r="F33" t="str">
            <v>TECNICO BIBLIOTECARIO</v>
          </cell>
          <cell r="G33">
            <v>21</v>
          </cell>
          <cell r="H33">
            <v>2238.1999999999998</v>
          </cell>
          <cell r="I33">
            <v>0</v>
          </cell>
        </row>
        <row r="34">
          <cell r="F34" t="str">
            <v>TECNICO AUDIOVISUAL</v>
          </cell>
          <cell r="G34">
            <v>6</v>
          </cell>
          <cell r="H34">
            <v>2238.1999999999998</v>
          </cell>
          <cell r="I34">
            <v>0</v>
          </cell>
        </row>
        <row r="35">
          <cell r="F35" t="str">
            <v>PROMOTOR</v>
          </cell>
          <cell r="G35">
            <v>51</v>
          </cell>
          <cell r="H35">
            <v>2342.3000000000002</v>
          </cell>
          <cell r="I35">
            <v>0</v>
          </cell>
        </row>
        <row r="36">
          <cell r="F36" t="str">
            <v>OPERADOR DE EQUIPO ESPECIALISTA. DE COMPUTO</v>
          </cell>
          <cell r="G36">
            <v>2</v>
          </cell>
          <cell r="H36">
            <v>2342.3000000000002</v>
          </cell>
          <cell r="I36">
            <v>0</v>
          </cell>
        </row>
        <row r="37">
          <cell r="F37" t="str">
            <v>INSPECTOR</v>
          </cell>
          <cell r="G37">
            <v>2</v>
          </cell>
          <cell r="H37">
            <v>2342.3000000000002</v>
          </cell>
          <cell r="I37">
            <v>0</v>
          </cell>
        </row>
        <row r="38">
          <cell r="F38" t="str">
            <v>OFICIAL TECNICO</v>
          </cell>
          <cell r="G38">
            <v>3</v>
          </cell>
          <cell r="H38">
            <v>2342.3000000000002</v>
          </cell>
          <cell r="I38">
            <v>0</v>
          </cell>
        </row>
        <row r="39">
          <cell r="F39" t="str">
            <v>TECNICO MEDIO</v>
          </cell>
          <cell r="G39">
            <v>148</v>
          </cell>
          <cell r="H39">
            <v>2342.3000000000002</v>
          </cell>
          <cell r="I39">
            <v>0</v>
          </cell>
        </row>
        <row r="40">
          <cell r="F40" t="str">
            <v>SECRETARIA C</v>
          </cell>
          <cell r="G40">
            <v>76</v>
          </cell>
          <cell r="H40">
            <v>2451.25</v>
          </cell>
          <cell r="I40">
            <v>0</v>
          </cell>
        </row>
        <row r="41">
          <cell r="F41" t="str">
            <v>JEFE DE SERVICIOS Y MANTENIMIENTO ESPECIALIZADO</v>
          </cell>
          <cell r="G41">
            <v>4</v>
          </cell>
          <cell r="H41">
            <v>2451.25</v>
          </cell>
          <cell r="I41">
            <v>0</v>
          </cell>
        </row>
        <row r="42">
          <cell r="F42" t="str">
            <v>CHOFER DE TRAILER</v>
          </cell>
          <cell r="G42">
            <v>1</v>
          </cell>
          <cell r="H42">
            <v>2451.25</v>
          </cell>
          <cell r="I42">
            <v>0</v>
          </cell>
        </row>
        <row r="43">
          <cell r="F43" t="str">
            <v>TECNICO EN CALDERAS</v>
          </cell>
          <cell r="G43">
            <v>9</v>
          </cell>
          <cell r="H43">
            <v>2451.25</v>
          </cell>
          <cell r="I43">
            <v>0</v>
          </cell>
        </row>
        <row r="44">
          <cell r="F44" t="str">
            <v>DIBUJANTE</v>
          </cell>
          <cell r="G44">
            <v>7</v>
          </cell>
          <cell r="H44">
            <v>2451.25</v>
          </cell>
          <cell r="I44">
            <v>0</v>
          </cell>
        </row>
        <row r="45">
          <cell r="F45" t="str">
            <v xml:space="preserve">MANEJADOR DE FONDOS Y VALORES </v>
          </cell>
          <cell r="G45">
            <v>3</v>
          </cell>
          <cell r="H45">
            <v>2479.75</v>
          </cell>
          <cell r="I45">
            <v>0</v>
          </cell>
        </row>
        <row r="46">
          <cell r="F46" t="str">
            <v>TECNICO EN COMPUTACION</v>
          </cell>
          <cell r="G46">
            <v>5</v>
          </cell>
          <cell r="H46">
            <v>2479.75</v>
          </cell>
          <cell r="I46">
            <v>0</v>
          </cell>
        </row>
        <row r="47">
          <cell r="F47" t="str">
            <v>ANALISTA ADMINISTRATIVO</v>
          </cell>
          <cell r="G47">
            <v>76</v>
          </cell>
          <cell r="H47">
            <v>2572.4</v>
          </cell>
          <cell r="I47">
            <v>0</v>
          </cell>
        </row>
        <row r="48">
          <cell r="F48" t="str">
            <v>ADMINISTRADOR DE UNIDAD OPERATIVA</v>
          </cell>
          <cell r="G48">
            <v>44</v>
          </cell>
          <cell r="H48">
            <v>2572.4</v>
          </cell>
          <cell r="I48">
            <v>0</v>
          </cell>
        </row>
        <row r="49">
          <cell r="F49" t="str">
            <v>ESPECIALISTA EN ASUNTOS JURIDICOS</v>
          </cell>
          <cell r="G49">
            <v>109</v>
          </cell>
          <cell r="H49">
            <v>2572.4</v>
          </cell>
          <cell r="I49">
            <v>0</v>
          </cell>
        </row>
        <row r="50">
          <cell r="F50" t="str">
            <v>ESPECIALISTA TECNICO</v>
          </cell>
          <cell r="G50">
            <v>142</v>
          </cell>
          <cell r="H50">
            <v>2572.4</v>
          </cell>
          <cell r="I50">
            <v>0</v>
          </cell>
        </row>
        <row r="51">
          <cell r="F51" t="str">
            <v>SECRETARIA EJECUTIVA C</v>
          </cell>
          <cell r="G51">
            <v>15</v>
          </cell>
          <cell r="H51">
            <v>2692.2</v>
          </cell>
          <cell r="I51">
            <v>0</v>
          </cell>
        </row>
        <row r="52">
          <cell r="F52" t="str">
            <v>COORDINADOR DE TECNICOS. EN COMPUTACION</v>
          </cell>
          <cell r="G52">
            <v>1</v>
          </cell>
          <cell r="H52">
            <v>2692.2</v>
          </cell>
          <cell r="I52">
            <v>0</v>
          </cell>
        </row>
        <row r="53">
          <cell r="F53" t="str">
            <v>EDUCADORA</v>
          </cell>
          <cell r="G53">
            <v>80</v>
          </cell>
          <cell r="H53">
            <v>2692.2</v>
          </cell>
          <cell r="I53">
            <v>0</v>
          </cell>
        </row>
        <row r="54">
          <cell r="F54" t="str">
            <v>JEFE DE OFICINA</v>
          </cell>
          <cell r="G54">
            <v>61</v>
          </cell>
          <cell r="H54">
            <v>2817.8</v>
          </cell>
          <cell r="I54">
            <v>0</v>
          </cell>
        </row>
        <row r="55">
          <cell r="F55" t="str">
            <v>SUPERVISOR DE OPERACION</v>
          </cell>
          <cell r="G55">
            <v>1</v>
          </cell>
          <cell r="H55">
            <v>2817.8</v>
          </cell>
          <cell r="I55">
            <v>0</v>
          </cell>
        </row>
        <row r="56">
          <cell r="F56" t="str">
            <v>TECNICO ESPECIALIZADO</v>
          </cell>
          <cell r="G56">
            <v>10</v>
          </cell>
          <cell r="H56">
            <v>2817.8</v>
          </cell>
          <cell r="I56">
            <v>0</v>
          </cell>
        </row>
        <row r="57">
          <cell r="F57" t="str">
            <v>PROFESIONAL EJECUTIVO DE SERVICIOS ESPECIALIZADOS</v>
          </cell>
          <cell r="G57">
            <v>29</v>
          </cell>
          <cell r="H57">
            <v>3268.2</v>
          </cell>
          <cell r="I57">
            <v>3775.85</v>
          </cell>
        </row>
        <row r="58">
          <cell r="F58" t="str">
            <v>SECRETARIA EJECUTIVA B</v>
          </cell>
          <cell r="G58">
            <v>5</v>
          </cell>
          <cell r="H58">
            <v>2900.25</v>
          </cell>
          <cell r="I58">
            <v>125.45</v>
          </cell>
        </row>
        <row r="59">
          <cell r="F59" t="str">
            <v>ANALISTA PROGRAMADOR A</v>
          </cell>
          <cell r="G59">
            <v>2</v>
          </cell>
          <cell r="H59">
            <v>2900.25</v>
          </cell>
          <cell r="I59">
            <v>125.45</v>
          </cell>
        </row>
        <row r="60">
          <cell r="F60" t="str">
            <v>ANALISTA DE SISTEMAS</v>
          </cell>
          <cell r="G60">
            <v>1</v>
          </cell>
          <cell r="H60">
            <v>2900.25</v>
          </cell>
          <cell r="I60">
            <v>125.45</v>
          </cell>
        </row>
        <row r="61">
          <cell r="F61" t="str">
            <v>PROF. DICT.  EN EL MANEJO DE FONDOS Y VALORES</v>
          </cell>
          <cell r="G61">
            <v>3</v>
          </cell>
          <cell r="H61">
            <v>2900.25</v>
          </cell>
          <cell r="I61">
            <v>125.45</v>
          </cell>
        </row>
        <row r="62">
          <cell r="F62" t="str">
            <v>PROF. DICT. ESP. EN MANEJO DE  FONDOS Y VALORES</v>
          </cell>
          <cell r="G62">
            <v>1</v>
          </cell>
          <cell r="H62">
            <v>2982.9</v>
          </cell>
          <cell r="I62">
            <v>414.55</v>
          </cell>
        </row>
        <row r="63">
          <cell r="F63" t="str">
            <v>TECNICO SUPERIOR</v>
          </cell>
          <cell r="G63">
            <v>33</v>
          </cell>
          <cell r="H63">
            <v>2982.9</v>
          </cell>
          <cell r="I63">
            <v>414.55</v>
          </cell>
        </row>
        <row r="64">
          <cell r="F64" t="str">
            <v>COORDINADOR DE PROFESIONALES DICTAMINADOR</v>
          </cell>
          <cell r="G64">
            <v>1</v>
          </cell>
          <cell r="H64">
            <v>3008.65</v>
          </cell>
          <cell r="I64">
            <v>655.04999999999995</v>
          </cell>
        </row>
        <row r="65">
          <cell r="F65" t="str">
            <v>ANALISTA PROGRAMADOR A</v>
          </cell>
          <cell r="G65">
            <v>17</v>
          </cell>
          <cell r="H65">
            <v>2900.25</v>
          </cell>
          <cell r="I65">
            <v>205.15</v>
          </cell>
        </row>
        <row r="66">
          <cell r="F66" t="str">
            <v>ANALISTA DE SISTEMAS</v>
          </cell>
          <cell r="G66">
            <v>0</v>
          </cell>
          <cell r="H66">
            <v>2900.25</v>
          </cell>
          <cell r="I66">
            <v>205.15</v>
          </cell>
        </row>
        <row r="67">
          <cell r="F67" t="str">
            <v>PROF. DICT.  EN EL MANEJO DE FONDOS Y VALORES</v>
          </cell>
          <cell r="G67">
            <v>6</v>
          </cell>
          <cell r="H67">
            <v>2900.25</v>
          </cell>
          <cell r="I67">
            <v>205.15</v>
          </cell>
        </row>
        <row r="68">
          <cell r="F68" t="str">
            <v>AUDITOR ESPECIALIZADO</v>
          </cell>
          <cell r="G68">
            <v>15</v>
          </cell>
          <cell r="H68">
            <v>2982.9</v>
          </cell>
          <cell r="I68">
            <v>579.4</v>
          </cell>
        </row>
        <row r="69">
          <cell r="F69" t="str">
            <v>PROF. DICT. ESP. EN MANEJO DE  FONDOS Y VALORES</v>
          </cell>
          <cell r="G69">
            <v>3</v>
          </cell>
          <cell r="H69">
            <v>2982.9</v>
          </cell>
          <cell r="I69">
            <v>579.4</v>
          </cell>
        </row>
        <row r="70">
          <cell r="F70" t="str">
            <v>TECNICO SUPERIOR</v>
          </cell>
          <cell r="G70">
            <v>139</v>
          </cell>
          <cell r="H70">
            <v>2982.9</v>
          </cell>
          <cell r="I70">
            <v>579.4</v>
          </cell>
        </row>
        <row r="71">
          <cell r="F71" t="str">
            <v>T  O  T  A  L</v>
          </cell>
          <cell r="G71">
            <v>2754</v>
          </cell>
          <cell r="H71">
            <v>3008.65</v>
          </cell>
          <cell r="I71">
            <v>857</v>
          </cell>
        </row>
        <row r="72">
          <cell r="F72" t="str">
            <v>COORDINADOR DE PROFESIONALES DICTAMINADOR</v>
          </cell>
          <cell r="G72">
            <v>23</v>
          </cell>
          <cell r="H72">
            <v>3008.65</v>
          </cell>
          <cell r="I72">
            <v>857</v>
          </cell>
        </row>
        <row r="73">
          <cell r="F73" t="str">
            <v>COORDINADOR DE UNIDAD OPERATIVA</v>
          </cell>
          <cell r="G73">
            <v>22</v>
          </cell>
          <cell r="H73">
            <v>3008.65</v>
          </cell>
          <cell r="I73">
            <v>857</v>
          </cell>
        </row>
        <row r="74">
          <cell r="H74" t="str">
            <v>PERIODO</v>
          </cell>
          <cell r="I74">
            <v>12</v>
          </cell>
        </row>
        <row r="75">
          <cell r="F75" t="str">
            <v>SUBTOTAL</v>
          </cell>
          <cell r="G75">
            <v>5332</v>
          </cell>
          <cell r="H75" t="str">
            <v>PORCIENTO</v>
          </cell>
          <cell r="I75">
            <v>1</v>
          </cell>
        </row>
        <row r="76">
          <cell r="H76" t="str">
            <v>P. VAC.</v>
          </cell>
          <cell r="I76">
            <v>10</v>
          </cell>
        </row>
        <row r="77">
          <cell r="H77" t="str">
            <v>AGUINALDO</v>
          </cell>
          <cell r="I77">
            <v>20</v>
          </cell>
        </row>
        <row r="78">
          <cell r="F78" t="str">
            <v>AUXILIAR DE SERVICIOS Y MANTENIMIENTO</v>
          </cell>
          <cell r="G78">
            <v>50</v>
          </cell>
          <cell r="H78">
            <v>2217.8000000000002</v>
          </cell>
          <cell r="I78">
            <v>0</v>
          </cell>
        </row>
        <row r="79">
          <cell r="F79" t="str">
            <v>CHOFER</v>
          </cell>
          <cell r="G79">
            <v>1</v>
          </cell>
          <cell r="H79">
            <v>2371.0500000000002</v>
          </cell>
          <cell r="I79">
            <v>0</v>
          </cell>
        </row>
        <row r="80">
          <cell r="F80" t="str">
            <v>ADMINISTRATIVO ESPECIALIZADO</v>
          </cell>
          <cell r="G80">
            <v>8</v>
          </cell>
          <cell r="H80">
            <v>2511.3000000000002</v>
          </cell>
          <cell r="I80">
            <v>0</v>
          </cell>
        </row>
        <row r="81">
          <cell r="F81" t="str">
            <v>PROFESOR</v>
          </cell>
          <cell r="G81">
            <v>7</v>
          </cell>
          <cell r="H81">
            <v>2511.3000000000002</v>
          </cell>
          <cell r="I81">
            <v>0</v>
          </cell>
        </row>
        <row r="82">
          <cell r="F82" t="str">
            <v>OFICIAL DE SERVICIOS Y MANTENIMIENTO</v>
          </cell>
          <cell r="G82">
            <v>16</v>
          </cell>
          <cell r="H82">
            <v>2511.3000000000002</v>
          </cell>
          <cell r="I82">
            <v>0</v>
          </cell>
        </row>
        <row r="85">
          <cell r="F85" t="str">
            <v>DENOMINACION</v>
          </cell>
          <cell r="G85" t="str">
            <v>NO. DE</v>
          </cell>
          <cell r="H85" t="str">
            <v>SUELDO</v>
          </cell>
          <cell r="I85" t="str">
            <v>COMP.</v>
          </cell>
        </row>
        <row r="86">
          <cell r="G86" t="str">
            <v>PLAZAS</v>
          </cell>
          <cell r="H86" t="str">
            <v>MENSUAL</v>
          </cell>
          <cell r="I86" t="str">
            <v>ADICIONAL</v>
          </cell>
        </row>
        <row r="88">
          <cell r="F88" t="str">
            <v>NIÑERA A</v>
          </cell>
          <cell r="G88">
            <v>7</v>
          </cell>
          <cell r="H88">
            <v>2511.3000000000002</v>
          </cell>
          <cell r="I88">
            <v>0</v>
          </cell>
        </row>
        <row r="89">
          <cell r="F89" t="str">
            <v>SECRETARIA DE APOYO</v>
          </cell>
          <cell r="G89">
            <v>8</v>
          </cell>
          <cell r="H89">
            <v>2514.75</v>
          </cell>
          <cell r="I89">
            <v>0</v>
          </cell>
        </row>
        <row r="90">
          <cell r="F90" t="str">
            <v>CHOFER DE CAMION</v>
          </cell>
          <cell r="G90">
            <v>7</v>
          </cell>
          <cell r="H90">
            <v>2514.75</v>
          </cell>
          <cell r="I90">
            <v>0</v>
          </cell>
        </row>
        <row r="91">
          <cell r="F91" t="str">
            <v>PROFESOR DE EDUCACION PARA LA SALUD</v>
          </cell>
          <cell r="G91">
            <v>2</v>
          </cell>
          <cell r="H91">
            <v>2612.5500000000002</v>
          </cell>
          <cell r="I91">
            <v>0</v>
          </cell>
        </row>
        <row r="92">
          <cell r="F92" t="str">
            <v>TECNICO BIBLIOTECARIO</v>
          </cell>
          <cell r="G92">
            <v>1</v>
          </cell>
          <cell r="H92">
            <v>2612.5500000000002</v>
          </cell>
          <cell r="I92">
            <v>1549.2599999999998</v>
          </cell>
        </row>
        <row r="93">
          <cell r="F93" t="str">
            <v>TECNICO MEDIO</v>
          </cell>
          <cell r="G93">
            <v>2</v>
          </cell>
          <cell r="H93">
            <v>2714.1</v>
          </cell>
          <cell r="I93">
            <v>0</v>
          </cell>
        </row>
        <row r="94">
          <cell r="F94" t="str">
            <v>DENOMINACION</v>
          </cell>
          <cell r="G94" t="str">
            <v xml:space="preserve">NO. DE </v>
          </cell>
          <cell r="H94" t="str">
            <v>SUELDO</v>
          </cell>
          <cell r="I94" t="str">
            <v>ASIGNACION</v>
          </cell>
        </row>
        <row r="95">
          <cell r="F95" t="str">
            <v>JEFE DE SERVICIOS Y MANTENIMIENTO ESPECIALIZADO</v>
          </cell>
          <cell r="G95" t="str">
            <v>PLAZAS</v>
          </cell>
          <cell r="H95" t="str">
            <v>MENSUAL</v>
          </cell>
          <cell r="I95" t="str">
            <v>NETA</v>
          </cell>
        </row>
        <row r="96">
          <cell r="F96" t="str">
            <v>JEFE DE GRUPO DE RED MOVIL</v>
          </cell>
          <cell r="G96">
            <v>18</v>
          </cell>
          <cell r="H96">
            <v>2916.25</v>
          </cell>
          <cell r="I96">
            <v>0</v>
          </cell>
        </row>
        <row r="97">
          <cell r="F97" t="str">
            <v>ADMINISTRADOR DE UNIDAD OPERATIVA</v>
          </cell>
          <cell r="G97">
            <v>1</v>
          </cell>
          <cell r="H97">
            <v>2916.25</v>
          </cell>
          <cell r="I97">
            <v>0</v>
          </cell>
        </row>
        <row r="98">
          <cell r="F98" t="str">
            <v>MEDICO ESPECIALISTA A</v>
          </cell>
          <cell r="G98">
            <v>3</v>
          </cell>
          <cell r="H98">
            <v>5668</v>
          </cell>
          <cell r="I98">
            <v>1634</v>
          </cell>
        </row>
        <row r="99">
          <cell r="F99" t="str">
            <v>MEDICO GENERAL  A</v>
          </cell>
          <cell r="G99">
            <v>99</v>
          </cell>
          <cell r="H99">
            <v>4907</v>
          </cell>
          <cell r="I99">
            <v>1432</v>
          </cell>
        </row>
        <row r="100">
          <cell r="F100" t="str">
            <v>CIRUJANO DENTISTA A</v>
          </cell>
          <cell r="G100">
            <v>77</v>
          </cell>
          <cell r="H100">
            <v>4613</v>
          </cell>
          <cell r="I100">
            <v>1524</v>
          </cell>
        </row>
        <row r="101">
          <cell r="F101" t="str">
            <v>TECNICO  PROTESISTA Y ORTESISTA</v>
          </cell>
          <cell r="G101">
            <v>1</v>
          </cell>
          <cell r="H101">
            <v>3146</v>
          </cell>
          <cell r="I101">
            <v>1162</v>
          </cell>
        </row>
        <row r="102">
          <cell r="F102" t="str">
            <v>PSICOLOGO CLINICO</v>
          </cell>
          <cell r="G102">
            <v>20</v>
          </cell>
          <cell r="H102">
            <v>4427</v>
          </cell>
          <cell r="I102">
            <v>2307</v>
          </cell>
        </row>
        <row r="103">
          <cell r="F103" t="str">
            <v>SUPERVISOR PARAMED. EN AREA NORMATIVA</v>
          </cell>
          <cell r="G103">
            <v>10</v>
          </cell>
          <cell r="H103">
            <v>4674</v>
          </cell>
          <cell r="I103">
            <v>1453</v>
          </cell>
        </row>
        <row r="104">
          <cell r="F104" t="str">
            <v>ENFERMERA JEFE DE SERVICO</v>
          </cell>
          <cell r="G104">
            <v>6</v>
          </cell>
          <cell r="H104">
            <v>4948</v>
          </cell>
          <cell r="I104">
            <v>1993</v>
          </cell>
        </row>
        <row r="105">
          <cell r="F105" t="str">
            <v>ENFERMERA GENERAL TITULADA A</v>
          </cell>
          <cell r="G105">
            <v>13</v>
          </cell>
          <cell r="H105">
            <v>3138</v>
          </cell>
          <cell r="I105">
            <v>1412</v>
          </cell>
        </row>
        <row r="106">
          <cell r="F106" t="str">
            <v>AUXILIAR DE ENFERMERIA A</v>
          </cell>
          <cell r="G106">
            <v>125</v>
          </cell>
          <cell r="H106">
            <v>2628</v>
          </cell>
          <cell r="I106">
            <v>1231</v>
          </cell>
        </row>
        <row r="107">
          <cell r="F107" t="str">
            <v>TRABAJADORA SOCIAL EN AREA MEDICA A</v>
          </cell>
          <cell r="G107">
            <v>253</v>
          </cell>
          <cell r="H107">
            <v>2919</v>
          </cell>
          <cell r="I107">
            <v>1460</v>
          </cell>
        </row>
        <row r="108">
          <cell r="F108" t="str">
            <v>SUPERVISORA DE TRABAJO SOCIAL EN AREA  MEDICA A</v>
          </cell>
          <cell r="G108">
            <v>41</v>
          </cell>
          <cell r="H108">
            <v>3530</v>
          </cell>
          <cell r="I108">
            <v>1628</v>
          </cell>
        </row>
        <row r="109">
          <cell r="F109" t="str">
            <v>SUPERVISOR MEDICO EN AREA NORMATIVA</v>
          </cell>
          <cell r="G109">
            <v>38</v>
          </cell>
          <cell r="H109">
            <v>7482</v>
          </cell>
          <cell r="I109">
            <v>3378</v>
          </cell>
        </row>
        <row r="111">
          <cell r="F111" t="str">
            <v>SUBTOTAL</v>
          </cell>
          <cell r="G111" t="str">
            <v>PERIODO</v>
          </cell>
          <cell r="H111">
            <v>12</v>
          </cell>
        </row>
        <row r="112">
          <cell r="G112" t="str">
            <v>PORCIENTO</v>
          </cell>
          <cell r="H112">
            <v>1</v>
          </cell>
        </row>
        <row r="113">
          <cell r="G113" t="str">
            <v>PV</v>
          </cell>
          <cell r="H113">
            <v>10</v>
          </cell>
        </row>
        <row r="114">
          <cell r="F114" t="str">
            <v>T  O  T  A  L</v>
          </cell>
          <cell r="G114">
            <v>686</v>
          </cell>
          <cell r="H114">
            <v>20</v>
          </cell>
        </row>
        <row r="117">
          <cell r="H117" t="str">
            <v>PERIODO</v>
          </cell>
          <cell r="I117">
            <v>12</v>
          </cell>
        </row>
        <row r="118">
          <cell r="H118" t="str">
            <v>PORCIENTO</v>
          </cell>
          <cell r="I118">
            <v>1</v>
          </cell>
        </row>
        <row r="119">
          <cell r="H119" t="str">
            <v>PV</v>
          </cell>
          <cell r="I119">
            <v>10</v>
          </cell>
        </row>
        <row r="120">
          <cell r="H120" t="str">
            <v>AG</v>
          </cell>
          <cell r="I120">
            <v>20</v>
          </cell>
        </row>
        <row r="128">
          <cell r="F128" t="str">
            <v>DENOMINACION</v>
          </cell>
          <cell r="G128" t="str">
            <v xml:space="preserve">NO. DE </v>
          </cell>
          <cell r="H128" t="str">
            <v>SUELDO</v>
          </cell>
          <cell r="I128" t="str">
            <v>ASIGNACION</v>
          </cell>
        </row>
        <row r="129">
          <cell r="G129" t="str">
            <v>PLAZAS</v>
          </cell>
          <cell r="H129" t="str">
            <v>MENSUAL</v>
          </cell>
          <cell r="I129" t="str">
            <v>NETA</v>
          </cell>
        </row>
        <row r="132">
          <cell r="F132" t="str">
            <v>MEDICO ESPECIALISTA A</v>
          </cell>
          <cell r="G132">
            <v>142</v>
          </cell>
          <cell r="H132">
            <v>5668</v>
          </cell>
          <cell r="I132">
            <v>1634</v>
          </cell>
        </row>
        <row r="133">
          <cell r="F133" t="str">
            <v>MEDICO GENERAL  A</v>
          </cell>
          <cell r="G133">
            <v>44</v>
          </cell>
          <cell r="H133">
            <v>4907</v>
          </cell>
          <cell r="I133">
            <v>1432</v>
          </cell>
        </row>
        <row r="134">
          <cell r="F134" t="str">
            <v>CIRUJANO DENTISTA A</v>
          </cell>
          <cell r="G134">
            <v>24</v>
          </cell>
          <cell r="H134">
            <v>4613</v>
          </cell>
          <cell r="I134">
            <v>1524</v>
          </cell>
        </row>
        <row r="135">
          <cell r="F135" t="str">
            <v>QUIMICO A</v>
          </cell>
          <cell r="G135">
            <v>1</v>
          </cell>
          <cell r="H135">
            <v>4427</v>
          </cell>
          <cell r="I135">
            <v>2307</v>
          </cell>
        </row>
        <row r="136">
          <cell r="F136" t="str">
            <v>TECNICO LABORATORISTA A</v>
          </cell>
          <cell r="G136">
            <v>5</v>
          </cell>
          <cell r="H136">
            <v>2657</v>
          </cell>
          <cell r="I136">
            <v>1076</v>
          </cell>
        </row>
        <row r="137">
          <cell r="F137" t="str">
            <v>DENOMINACION</v>
          </cell>
          <cell r="G137" t="str">
            <v xml:space="preserve">NO. DE </v>
          </cell>
          <cell r="H137" t="str">
            <v>SUELDO</v>
          </cell>
          <cell r="I137" t="str">
            <v>CANTIDAD</v>
          </cell>
        </row>
        <row r="138">
          <cell r="F138" t="str">
            <v>TECNICO EN ELECTRODIAGNOSTICO</v>
          </cell>
          <cell r="G138" t="str">
            <v>PLAZAS</v>
          </cell>
          <cell r="H138" t="str">
            <v>MENSUAL</v>
          </cell>
          <cell r="I138" t="str">
            <v>ADICIONAL</v>
          </cell>
        </row>
        <row r="139">
          <cell r="F139" t="str">
            <v>SUPERVISOR DE TERAPISTAS</v>
          </cell>
          <cell r="G139">
            <v>14</v>
          </cell>
          <cell r="H139">
            <v>3541</v>
          </cell>
          <cell r="I139">
            <v>1233</v>
          </cell>
        </row>
        <row r="140">
          <cell r="F140" t="str">
            <v>TERAPISTA ESPECIALIZADO</v>
          </cell>
          <cell r="G140">
            <v>34</v>
          </cell>
          <cell r="H140">
            <v>3438</v>
          </cell>
          <cell r="I140">
            <v>1191</v>
          </cell>
        </row>
        <row r="141">
          <cell r="F141" t="str">
            <v xml:space="preserve">  SUBDIRECTOR DE AREA</v>
          </cell>
          <cell r="G141">
            <v>3</v>
          </cell>
          <cell r="H141">
            <v>6575.6</v>
          </cell>
          <cell r="I141">
            <v>13965.25</v>
          </cell>
        </row>
        <row r="142">
          <cell r="F142" t="str">
            <v xml:space="preserve">  JEFE DE DEPARTAMENTO</v>
          </cell>
          <cell r="G142">
            <v>9</v>
          </cell>
          <cell r="H142">
            <v>4367.8500000000004</v>
          </cell>
          <cell r="I142">
            <v>7891.6</v>
          </cell>
        </row>
        <row r="143">
          <cell r="F143" t="str">
            <v xml:space="preserve">  JEFE DE UNIDAD ADMINISTRATIVA</v>
          </cell>
          <cell r="G143">
            <v>1</v>
          </cell>
          <cell r="H143">
            <v>4367.8500000000004</v>
          </cell>
          <cell r="I143">
            <v>7891.6</v>
          </cell>
        </row>
        <row r="144">
          <cell r="F144" t="str">
            <v xml:space="preserve">  COORDINADOR TECNICO</v>
          </cell>
          <cell r="G144">
            <v>53</v>
          </cell>
          <cell r="H144">
            <v>3631.8</v>
          </cell>
          <cell r="I144">
            <v>4675.8999999999996</v>
          </cell>
        </row>
        <row r="145">
          <cell r="F145" t="str">
            <v>SUPERVISOR PARAMED. EN AREA NORMATIVA</v>
          </cell>
          <cell r="G145">
            <v>33</v>
          </cell>
          <cell r="H145">
            <v>4674</v>
          </cell>
          <cell r="I145">
            <v>1453</v>
          </cell>
        </row>
        <row r="146">
          <cell r="F146" t="str">
            <v>ENFERMERA JEFE DE SERVICO</v>
          </cell>
          <cell r="G146">
            <v>26</v>
          </cell>
          <cell r="H146">
            <v>4948</v>
          </cell>
          <cell r="I146">
            <v>1993</v>
          </cell>
        </row>
        <row r="147">
          <cell r="F147" t="str">
            <v>ENFERMERA ESPECIALISTA A</v>
          </cell>
          <cell r="G147">
            <v>6</v>
          </cell>
          <cell r="H147">
            <v>3543</v>
          </cell>
          <cell r="I147">
            <v>1569</v>
          </cell>
        </row>
        <row r="148">
          <cell r="F148" t="str">
            <v>ENFERMERA GENERAL TITULADA A</v>
          </cell>
          <cell r="G148">
            <v>77</v>
          </cell>
          <cell r="H148">
            <v>3138</v>
          </cell>
          <cell r="I148">
            <v>1412</v>
          </cell>
        </row>
        <row r="149">
          <cell r="F149" t="str">
            <v>AUXILIAR DE ENFERMERIA A</v>
          </cell>
          <cell r="G149">
            <v>138</v>
          </cell>
          <cell r="H149">
            <v>2628</v>
          </cell>
          <cell r="I149">
            <v>1231</v>
          </cell>
        </row>
        <row r="150">
          <cell r="F150" t="str">
            <v>T  O  T  A  L</v>
          </cell>
          <cell r="G150">
            <v>66</v>
          </cell>
          <cell r="H150">
            <v>2919</v>
          </cell>
          <cell r="I150">
            <v>1460</v>
          </cell>
        </row>
        <row r="151">
          <cell r="F151" t="str">
            <v>AUXILIAR TECNICO DE DIAGNOSTICO  Y/O  TRATAMIENTO M.</v>
          </cell>
          <cell r="G151">
            <v>22</v>
          </cell>
          <cell r="H151">
            <v>2366</v>
          </cell>
          <cell r="I151">
            <v>987</v>
          </cell>
        </row>
        <row r="152">
          <cell r="F152" t="str">
            <v>SUPERVISORA DE TRABAJO SOCIAL EN AREA  MEDICA A</v>
          </cell>
          <cell r="G152">
            <v>38</v>
          </cell>
          <cell r="H152">
            <v>3530</v>
          </cell>
          <cell r="I152">
            <v>1628</v>
          </cell>
        </row>
        <row r="153">
          <cell r="F153" t="str">
            <v>LABORATORISTA A</v>
          </cell>
          <cell r="G153">
            <v>9</v>
          </cell>
          <cell r="H153" t="str">
            <v>PERIODO</v>
          </cell>
          <cell r="I153">
            <v>12</v>
          </cell>
        </row>
        <row r="154">
          <cell r="F154" t="str">
            <v xml:space="preserve">AUXILIAR DE PROTESISTA Y ORTESISTA </v>
          </cell>
          <cell r="G154">
            <v>11</v>
          </cell>
          <cell r="H154" t="str">
            <v>PORCIENTO</v>
          </cell>
          <cell r="I154">
            <v>1</v>
          </cell>
        </row>
        <row r="155">
          <cell r="F155" t="str">
            <v>TECNICO OPERADOR DE CALDERAS EN HOSPITAL</v>
          </cell>
          <cell r="G155">
            <v>38</v>
          </cell>
          <cell r="H155" t="str">
            <v>PV</v>
          </cell>
          <cell r="I155">
            <v>10</v>
          </cell>
        </row>
        <row r="156">
          <cell r="F156" t="str">
            <v>SUPERVISOR MEDICO EN AREA NORMATIVA</v>
          </cell>
          <cell r="G156">
            <v>30</v>
          </cell>
          <cell r="H156" t="str">
            <v>AG</v>
          </cell>
          <cell r="I156">
            <v>20</v>
          </cell>
        </row>
        <row r="158">
          <cell r="F158" t="str">
            <v>SUBTOTAL</v>
          </cell>
          <cell r="G158">
            <v>1256</v>
          </cell>
        </row>
        <row r="160">
          <cell r="F160" t="str">
            <v>MEDICO ESPECIALISTA A</v>
          </cell>
          <cell r="G160">
            <v>10</v>
          </cell>
          <cell r="H160">
            <v>6146</v>
          </cell>
          <cell r="I160">
            <v>1781</v>
          </cell>
        </row>
        <row r="161">
          <cell r="F161" t="str">
            <v>MEDICO GENERAL  A</v>
          </cell>
          <cell r="G161">
            <v>2</v>
          </cell>
          <cell r="H161">
            <v>5324</v>
          </cell>
          <cell r="I161">
            <v>1562</v>
          </cell>
        </row>
        <row r="162">
          <cell r="F162" t="str">
            <v>CIRUJANO DENTISTA A</v>
          </cell>
          <cell r="G162">
            <v>2</v>
          </cell>
          <cell r="H162">
            <v>5005</v>
          </cell>
          <cell r="I162">
            <v>1662</v>
          </cell>
        </row>
        <row r="163">
          <cell r="F163" t="str">
            <v>TECNICO RADIOLOGO O EN RADIOTERAPIA</v>
          </cell>
          <cell r="G163">
            <v>2</v>
          </cell>
          <cell r="H163">
            <v>3569</v>
          </cell>
          <cell r="I163">
            <v>1335</v>
          </cell>
        </row>
        <row r="164">
          <cell r="F164" t="str">
            <v>TECNICO EN ELECTRODIAGNOSTICO</v>
          </cell>
          <cell r="G164">
            <v>3</v>
          </cell>
          <cell r="H164">
            <v>3390</v>
          </cell>
          <cell r="I164">
            <v>1328</v>
          </cell>
        </row>
        <row r="165">
          <cell r="F165" t="str">
            <v>TERAPISTA ESPECIALIZADO</v>
          </cell>
          <cell r="G165">
            <v>3</v>
          </cell>
          <cell r="H165">
            <v>3855</v>
          </cell>
          <cell r="I165">
            <v>1361</v>
          </cell>
        </row>
        <row r="166">
          <cell r="F166" t="str">
            <v>TERAPISTA</v>
          </cell>
          <cell r="G166">
            <v>33</v>
          </cell>
          <cell r="H166">
            <v>3569</v>
          </cell>
          <cell r="I166">
            <v>1335</v>
          </cell>
        </row>
        <row r="167">
          <cell r="F167" t="str">
            <v>TECNICO  PROTESISTA Y ORTESISTA</v>
          </cell>
          <cell r="G167">
            <v>3506</v>
          </cell>
          <cell r="H167">
            <v>3569</v>
          </cell>
          <cell r="I167">
            <v>1335</v>
          </cell>
        </row>
        <row r="168">
          <cell r="F168" t="str">
            <v>PSICOLOGO CLINICO</v>
          </cell>
          <cell r="G168">
            <v>9</v>
          </cell>
          <cell r="H168">
            <v>4819</v>
          </cell>
          <cell r="I168">
            <v>2516</v>
          </cell>
        </row>
        <row r="169">
          <cell r="F169" t="str">
            <v>ENFERMERA GENERAL TITULADA A</v>
          </cell>
          <cell r="G169">
            <v>2</v>
          </cell>
          <cell r="H169">
            <v>3600</v>
          </cell>
          <cell r="I169">
            <v>1629</v>
          </cell>
        </row>
        <row r="170">
          <cell r="F170" t="str">
            <v>AUXILIAR DE ENFERMERIA A</v>
          </cell>
          <cell r="G170">
            <v>4</v>
          </cell>
          <cell r="H170">
            <v>3095</v>
          </cell>
          <cell r="I170">
            <v>1444</v>
          </cell>
        </row>
        <row r="171">
          <cell r="F171" t="str">
            <v>TRABAJADORA SOCIAL EN AREA MEDICA A</v>
          </cell>
          <cell r="G171">
            <v>13</v>
          </cell>
          <cell r="H171">
            <v>3348</v>
          </cell>
          <cell r="I171">
            <v>1719</v>
          </cell>
        </row>
        <row r="172">
          <cell r="F172" t="str">
            <v>AUXILIAR TECNICO DE DIAGNOSTICO  Y/O  TRATAMIENTO M.</v>
          </cell>
          <cell r="G172">
            <v>2</v>
          </cell>
          <cell r="H172">
            <v>2813</v>
          </cell>
          <cell r="I172">
            <v>1178</v>
          </cell>
        </row>
        <row r="173">
          <cell r="F173" t="str">
            <v>SUPERVISORA DE TRABAJO SOCIAL EN AREA  MEDICA A</v>
          </cell>
          <cell r="G173">
            <v>3</v>
          </cell>
          <cell r="H173">
            <v>3986</v>
          </cell>
          <cell r="I173">
            <v>1833</v>
          </cell>
        </row>
        <row r="175">
          <cell r="F175" t="str">
            <v>SUBTOTAL</v>
          </cell>
          <cell r="G175">
            <v>90</v>
          </cell>
        </row>
        <row r="178">
          <cell r="F178" t="str">
            <v>T  O  T  A  L</v>
          </cell>
          <cell r="G178">
            <v>1346</v>
          </cell>
        </row>
        <row r="201">
          <cell r="F201" t="str">
            <v>DENOMINACION</v>
          </cell>
          <cell r="G201" t="str">
            <v xml:space="preserve">NO. DE </v>
          </cell>
          <cell r="H201" t="str">
            <v>SUELDO</v>
          </cell>
          <cell r="I201" t="str">
            <v>COMP.</v>
          </cell>
        </row>
        <row r="202">
          <cell r="G202" t="str">
            <v>PLAZAS</v>
          </cell>
          <cell r="H202" t="str">
            <v>MENSUAL</v>
          </cell>
          <cell r="I202" t="str">
            <v>GARANTIZADA</v>
          </cell>
        </row>
        <row r="205">
          <cell r="F205" t="str">
            <v xml:space="preserve">  DIRECTOR GENERAL</v>
          </cell>
          <cell r="G205">
            <v>1</v>
          </cell>
          <cell r="H205">
            <v>19938.849999999999</v>
          </cell>
          <cell r="I205">
            <v>90627.199999999997</v>
          </cell>
        </row>
        <row r="206">
          <cell r="F206" t="str">
            <v xml:space="preserve">  SUBDIRECTOR GENERAL OPERATIVO</v>
          </cell>
          <cell r="G206">
            <v>2</v>
          </cell>
          <cell r="H206">
            <v>14852.65</v>
          </cell>
          <cell r="I206">
            <v>76129.899999999994</v>
          </cell>
        </row>
        <row r="207">
          <cell r="F207" t="str">
            <v xml:space="preserve">  CONTRALOR INTERNO</v>
          </cell>
          <cell r="G207">
            <v>1</v>
          </cell>
          <cell r="H207">
            <v>14852.65</v>
          </cell>
          <cell r="I207">
            <v>76129.899999999994</v>
          </cell>
        </row>
        <row r="208">
          <cell r="F208" t="str">
            <v xml:space="preserve">  OFICIAL MAYOR</v>
          </cell>
          <cell r="G208">
            <v>1</v>
          </cell>
          <cell r="H208">
            <v>14852.65</v>
          </cell>
          <cell r="I208">
            <v>76129.899999999994</v>
          </cell>
        </row>
        <row r="209">
          <cell r="F209" t="str">
            <v xml:space="preserve">  DIRECTOR DE INSTITUTO</v>
          </cell>
          <cell r="G209">
            <v>1</v>
          </cell>
          <cell r="H209">
            <v>12026.05</v>
          </cell>
          <cell r="I209">
            <v>57054.5</v>
          </cell>
        </row>
        <row r="210">
          <cell r="F210" t="str">
            <v xml:space="preserve">  DIRECTOR DE AREA</v>
          </cell>
          <cell r="G210">
            <v>9</v>
          </cell>
          <cell r="H210">
            <v>12026.05</v>
          </cell>
          <cell r="I210">
            <v>57054.5</v>
          </cell>
        </row>
        <row r="211">
          <cell r="F211" t="str">
            <v xml:space="preserve">  COORDINADOR DE ASESORES DE SPS-36</v>
          </cell>
          <cell r="G211">
            <v>1</v>
          </cell>
          <cell r="H211">
            <v>9641.4</v>
          </cell>
          <cell r="I211">
            <v>42218.1</v>
          </cell>
        </row>
        <row r="212">
          <cell r="F212" t="str">
            <v xml:space="preserve">  COORDINADOR DE ASESORES DE SPS-35</v>
          </cell>
          <cell r="G212">
            <v>3</v>
          </cell>
          <cell r="H212">
            <v>8232.25</v>
          </cell>
          <cell r="I212">
            <v>34749.199999999997</v>
          </cell>
        </row>
        <row r="213">
          <cell r="F213" t="str">
            <v xml:space="preserve">  SECRETARIO PARTICULAR DE SPS-36</v>
          </cell>
          <cell r="G213">
            <v>1</v>
          </cell>
          <cell r="H213">
            <v>6807.9</v>
          </cell>
          <cell r="I213">
            <v>24257.05</v>
          </cell>
        </row>
        <row r="214">
          <cell r="F214" t="str">
            <v xml:space="preserve">  COORDINADOR ADMINISTRATIVO DE SPS-36</v>
          </cell>
          <cell r="G214">
            <v>1</v>
          </cell>
          <cell r="H214">
            <v>6807.9</v>
          </cell>
          <cell r="I214">
            <v>24257.05</v>
          </cell>
        </row>
        <row r="215">
          <cell r="F215" t="str">
            <v xml:space="preserve">  SECRETARIO PARTICULAR DE SPS-35</v>
          </cell>
          <cell r="G215">
            <v>4</v>
          </cell>
          <cell r="H215">
            <v>5431.75</v>
          </cell>
          <cell r="I215">
            <v>21298.9</v>
          </cell>
        </row>
        <row r="216">
          <cell r="F216" t="str">
            <v xml:space="preserve">  COORDINADOR ADMINISTRATIVO DE SPS-35</v>
          </cell>
          <cell r="G216">
            <v>3</v>
          </cell>
          <cell r="H216">
            <v>5431.75</v>
          </cell>
          <cell r="I216">
            <v>21298.9</v>
          </cell>
        </row>
        <row r="217">
          <cell r="F217" t="str">
            <v xml:space="preserve">  ASESOR DE SPS-36</v>
          </cell>
          <cell r="G217">
            <v>2</v>
          </cell>
          <cell r="H217">
            <v>4801.8999999999996</v>
          </cell>
          <cell r="I217">
            <v>17432.099999999999</v>
          </cell>
        </row>
        <row r="218">
          <cell r="F218" t="str">
            <v xml:space="preserve">  ASESOR DE SPS-35</v>
          </cell>
          <cell r="G218">
            <v>6</v>
          </cell>
          <cell r="H218">
            <v>4801.8999999999996</v>
          </cell>
          <cell r="I218">
            <v>15504.4</v>
          </cell>
        </row>
        <row r="219">
          <cell r="F219" t="str">
            <v xml:space="preserve">  SUBDIRECTOR DE AREA</v>
          </cell>
          <cell r="G219">
            <v>23</v>
          </cell>
          <cell r="H219">
            <v>6807.9</v>
          </cell>
          <cell r="I219">
            <v>24257.05</v>
          </cell>
        </row>
        <row r="220">
          <cell r="F220" t="str">
            <v xml:space="preserve">  SECRETARIO PRIVADO DE SPS-36</v>
          </cell>
          <cell r="G220">
            <v>1</v>
          </cell>
          <cell r="H220">
            <v>4311.3999999999996</v>
          </cell>
          <cell r="I220">
            <v>11715.25</v>
          </cell>
        </row>
        <row r="221">
          <cell r="F221" t="str">
            <v xml:space="preserve">  JEFE DE DEPARTAMENTO</v>
          </cell>
          <cell r="G221">
            <v>69</v>
          </cell>
          <cell r="H221">
            <v>4311.3999999999996</v>
          </cell>
          <cell r="I221">
            <v>11715.25</v>
          </cell>
        </row>
        <row r="222">
          <cell r="F222" t="str">
            <v xml:space="preserve">  JEFE DE UNIDAD ADMINISTRATIVA</v>
          </cell>
          <cell r="G222">
            <v>10</v>
          </cell>
          <cell r="H222">
            <v>4311.3999999999996</v>
          </cell>
          <cell r="I222">
            <v>11715.25</v>
          </cell>
        </row>
        <row r="223">
          <cell r="F223" t="str">
            <v xml:space="preserve">  DIRECTOR DE UNIDAD ASISTENCIAL</v>
          </cell>
          <cell r="G223">
            <v>12</v>
          </cell>
          <cell r="H223">
            <v>4311.3999999999996</v>
          </cell>
          <cell r="I223">
            <v>11715.25</v>
          </cell>
        </row>
        <row r="224">
          <cell r="F224" t="str">
            <v xml:space="preserve">  COORDINADOR TECNICO</v>
          </cell>
          <cell r="G224">
            <v>299</v>
          </cell>
          <cell r="H224">
            <v>3631.8</v>
          </cell>
          <cell r="I224">
            <v>7891.55</v>
          </cell>
        </row>
        <row r="225">
          <cell r="F225" t="str">
            <v xml:space="preserve">  LIDER DE PROYECTO</v>
          </cell>
          <cell r="G225">
            <v>2</v>
          </cell>
          <cell r="H225">
            <v>3631.8</v>
          </cell>
          <cell r="I225">
            <v>7891.55</v>
          </cell>
        </row>
        <row r="227">
          <cell r="F227" t="str">
            <v>SUBTOTAL</v>
          </cell>
          <cell r="G227">
            <v>452</v>
          </cell>
        </row>
        <row r="229">
          <cell r="F229" t="str">
            <v xml:space="preserve">  JEFE DE DEPARTAMENTO</v>
          </cell>
          <cell r="G229">
            <v>0</v>
          </cell>
          <cell r="H229">
            <v>0</v>
          </cell>
          <cell r="I229">
            <v>0</v>
          </cell>
        </row>
        <row r="230">
          <cell r="F230" t="str">
            <v xml:space="preserve">  DIRECTOR DE UNIDAD ASISTENCIAL</v>
          </cell>
          <cell r="G230">
            <v>0</v>
          </cell>
          <cell r="H230">
            <v>0</v>
          </cell>
          <cell r="I230">
            <v>0</v>
          </cell>
        </row>
        <row r="231">
          <cell r="F231" t="str">
            <v xml:space="preserve">  COORDINADOR TECNICO</v>
          </cell>
          <cell r="G231">
            <v>0</v>
          </cell>
          <cell r="H231">
            <v>0</v>
          </cell>
          <cell r="I231">
            <v>0</v>
          </cell>
        </row>
        <row r="233">
          <cell r="F233" t="str">
            <v>SUBTOTAL</v>
          </cell>
          <cell r="G233">
            <v>0</v>
          </cell>
        </row>
        <row r="235">
          <cell r="F235" t="str">
            <v xml:space="preserve">  JEFE DE DEPARTAMENTO</v>
          </cell>
          <cell r="G235">
            <v>5</v>
          </cell>
          <cell r="H235">
            <v>4311.3999999999996</v>
          </cell>
          <cell r="I235">
            <v>11715.25</v>
          </cell>
        </row>
        <row r="236">
          <cell r="F236" t="str">
            <v xml:space="preserve">  COORDINADOR TECNICO</v>
          </cell>
          <cell r="G236">
            <v>12</v>
          </cell>
          <cell r="H236">
            <v>3631.8</v>
          </cell>
          <cell r="I236">
            <v>7891.55</v>
          </cell>
        </row>
        <row r="238">
          <cell r="F238" t="str">
            <v>SUBTOTAL</v>
          </cell>
          <cell r="G238">
            <v>17</v>
          </cell>
        </row>
        <row r="241">
          <cell r="F241" t="str">
            <v>T  O  T  A  L</v>
          </cell>
          <cell r="G241">
            <v>469</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61">
          <cell r="F261" t="str">
            <v>DENOMINACION</v>
          </cell>
          <cell r="G261" t="str">
            <v xml:space="preserve">NO. DE </v>
          </cell>
          <cell r="H261" t="str">
            <v>SUELDO</v>
          </cell>
          <cell r="I261" t="str">
            <v>COMPLEMENTO</v>
          </cell>
        </row>
        <row r="262">
          <cell r="G262" t="str">
            <v>PLAZAS</v>
          </cell>
          <cell r="I262" t="str">
            <v>DE LA BECA</v>
          </cell>
        </row>
        <row r="265">
          <cell r="F265" t="str">
            <v xml:space="preserve">  MEDICO RESIDENTE DE PRIMER GRADO</v>
          </cell>
          <cell r="G265">
            <v>10</v>
          </cell>
          <cell r="H265">
            <v>2815</v>
          </cell>
          <cell r="I265">
            <v>3682</v>
          </cell>
        </row>
        <row r="266">
          <cell r="F266" t="str">
            <v xml:space="preserve">  MEDICO RESIDENTE DE SEGUNDO GRADO</v>
          </cell>
          <cell r="G266">
            <v>10</v>
          </cell>
          <cell r="H266">
            <v>2970</v>
          </cell>
          <cell r="I266">
            <v>4244</v>
          </cell>
        </row>
        <row r="267">
          <cell r="F267" t="str">
            <v xml:space="preserve">  MEDICO RESIDENTE DE TERCER GRADO</v>
          </cell>
          <cell r="G267">
            <v>10</v>
          </cell>
          <cell r="H267">
            <v>3119</v>
          </cell>
          <cell r="I267">
            <v>4261</v>
          </cell>
        </row>
        <row r="275">
          <cell r="F275" t="str">
            <v>T  O  T  A  L</v>
          </cell>
          <cell r="G275">
            <v>30</v>
          </cell>
        </row>
        <row r="278">
          <cell r="H278" t="str">
            <v>PERIODO</v>
          </cell>
          <cell r="I278">
            <v>12</v>
          </cell>
        </row>
        <row r="279">
          <cell r="H279" t="str">
            <v>PORCIENTO</v>
          </cell>
          <cell r="I279">
            <v>1</v>
          </cell>
        </row>
        <row r="280">
          <cell r="H280" t="str">
            <v>PV</v>
          </cell>
          <cell r="I280">
            <v>10</v>
          </cell>
        </row>
        <row r="281">
          <cell r="H281" t="str">
            <v>AG</v>
          </cell>
          <cell r="I281">
            <v>20</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sheetData>
      <sheetData sheetId="50"/>
      <sheetData sheetId="51"/>
      <sheetData sheetId="52"/>
      <sheetData sheetId="53"/>
      <sheetData sheetId="54"/>
      <sheetData sheetId="55" refreshError="1"/>
      <sheetData sheetId="56" refreshError="1"/>
      <sheetData sheetId="57" refreshError="1"/>
      <sheetData sheetId="58">
        <row r="394">
          <cell r="C394" t="str">
            <v>DIRECTOR DE CECYT "A"</v>
          </cell>
          <cell r="D394">
            <v>39203.440000000002</v>
          </cell>
          <cell r="E394">
            <v>40889.199999999997</v>
          </cell>
          <cell r="F394">
            <v>40889.187919999997</v>
          </cell>
        </row>
        <row r="395">
          <cell r="C395" t="str">
            <v>DIRECTOR DE CECYT "B"</v>
          </cell>
          <cell r="D395">
            <v>47044.13</v>
          </cell>
          <cell r="E395">
            <v>49067.05</v>
          </cell>
          <cell r="F395">
            <v>49067.027589999991</v>
          </cell>
        </row>
        <row r="396">
          <cell r="C396" t="str">
            <v>DIRECTOR DE CECYT "C"</v>
          </cell>
          <cell r="D396">
            <v>47044.13</v>
          </cell>
          <cell r="E396">
            <v>49067.05</v>
          </cell>
          <cell r="F396">
            <v>49067.027589999991</v>
          </cell>
        </row>
        <row r="397">
          <cell r="C397" t="str">
            <v>DIRECTOR DE CENTRO DE INVESTIGACION "B"</v>
          </cell>
          <cell r="D397">
            <v>55136.75</v>
          </cell>
          <cell r="E397">
            <v>57507.65</v>
          </cell>
          <cell r="F397">
            <v>57507.630249999995</v>
          </cell>
        </row>
        <row r="398">
          <cell r="C398" t="str">
            <v>DIRECTOR DE CENTRO DE INVESTIGACION "C"</v>
          </cell>
          <cell r="D398">
            <v>55136.75</v>
          </cell>
          <cell r="E398">
            <v>57507.65</v>
          </cell>
          <cell r="F398">
            <v>57507.630249999995</v>
          </cell>
        </row>
        <row r="399">
          <cell r="C399" t="str">
            <v>DIRECTOR DE ESCUELA SUP. "A"</v>
          </cell>
          <cell r="D399">
            <v>47125.43</v>
          </cell>
          <cell r="E399">
            <v>49151.8</v>
          </cell>
          <cell r="F399">
            <v>49151.823489999995</v>
          </cell>
        </row>
        <row r="400">
          <cell r="C400" t="str">
            <v>DIRECTOR DE ESCUELA SUP. "B"</v>
          </cell>
          <cell r="D400">
            <v>55136.75</v>
          </cell>
          <cell r="E400">
            <v>57507.65</v>
          </cell>
          <cell r="F400">
            <v>57507.630249999995</v>
          </cell>
        </row>
        <row r="401">
          <cell r="C401" t="str">
            <v>DIRECTOR DE ESCUELA SUP. "C"</v>
          </cell>
          <cell r="D401">
            <v>55136.75</v>
          </cell>
          <cell r="E401">
            <v>57507.65</v>
          </cell>
          <cell r="F401">
            <v>57507.630249999995</v>
          </cell>
        </row>
        <row r="402">
          <cell r="C402" t="str">
            <v>JEFE DE DEPTO. ACAD. DE ESC. MED. SUP. "D"</v>
          </cell>
          <cell r="D402">
            <v>21761.59</v>
          </cell>
          <cell r="E402">
            <v>22697.35</v>
          </cell>
          <cell r="F402">
            <v>22697.338369999998</v>
          </cell>
        </row>
        <row r="403">
          <cell r="C403" t="str">
            <v>JEFE DE DEPTO. ACAD. DE ESC. MED. SUP. "E"</v>
          </cell>
          <cell r="D403">
            <v>28281.37</v>
          </cell>
          <cell r="E403">
            <v>29497.45</v>
          </cell>
          <cell r="F403">
            <v>29497.468909999996</v>
          </cell>
        </row>
        <row r="404">
          <cell r="C404" t="str">
            <v>JEFE DE DEPTO. ACADEMICO DE ESC. SUP. "D"</v>
          </cell>
          <cell r="D404">
            <v>21761.59</v>
          </cell>
          <cell r="E404">
            <v>22697.35</v>
          </cell>
          <cell r="F404">
            <v>22697.338369999998</v>
          </cell>
        </row>
        <row r="405">
          <cell r="C405" t="str">
            <v>JEFE DE DEPTO. ACADEMICO DE ESC. SUP. "E"</v>
          </cell>
          <cell r="D405">
            <v>28281.38</v>
          </cell>
          <cell r="E405">
            <v>29497.5</v>
          </cell>
          <cell r="F405">
            <v>29497.479339999998</v>
          </cell>
        </row>
        <row r="406">
          <cell r="C406" t="str">
            <v>JEFE DE DEPTO. ADMINISTRATIVO DE ESC. SUP. "A"</v>
          </cell>
          <cell r="D406">
            <v>16744.84</v>
          </cell>
          <cell r="E406">
            <v>17464.849999999999</v>
          </cell>
          <cell r="F406">
            <v>17464.868119999999</v>
          </cell>
        </row>
        <row r="407">
          <cell r="C407" t="str">
            <v>JEFE DE DEPTO. ADMINISTRATIVO DE ESC. SUP. "B"</v>
          </cell>
          <cell r="D407">
            <v>19089.12</v>
          </cell>
          <cell r="E407">
            <v>19909.95</v>
          </cell>
          <cell r="F407">
            <v>19909.952159999997</v>
          </cell>
        </row>
        <row r="408">
          <cell r="C408" t="str">
            <v>JEFE DE DEPTO. ADMINISTRATIVO DE ESC. SUP. "C"</v>
          </cell>
          <cell r="D408">
            <v>19089.12</v>
          </cell>
          <cell r="E408">
            <v>19909.95</v>
          </cell>
          <cell r="F408">
            <v>19909.952159999997</v>
          </cell>
        </row>
        <row r="409">
          <cell r="C409" t="str">
            <v>JEFE DE DEPTO. ADMVO. DE ESC. MED. SUP. "A"</v>
          </cell>
          <cell r="D409">
            <v>15381.95</v>
          </cell>
          <cell r="E409">
            <v>16043.349999999999</v>
          </cell>
          <cell r="F409">
            <v>16043.37385</v>
          </cell>
        </row>
        <row r="410">
          <cell r="C410" t="str">
            <v>JEFE DE DEPTO. ADMVO. DE ESC. MED. SUP. "B"</v>
          </cell>
          <cell r="D410">
            <v>16744.84</v>
          </cell>
          <cell r="E410">
            <v>17464.849999999999</v>
          </cell>
          <cell r="F410">
            <v>17464.868119999999</v>
          </cell>
        </row>
        <row r="411">
          <cell r="C411" t="str">
            <v>JEFE DE DEPTO. ADMVO. DE ESC. MED. SUP. "C"</v>
          </cell>
          <cell r="D411">
            <v>19089.12</v>
          </cell>
          <cell r="E411">
            <v>19909.95</v>
          </cell>
          <cell r="F411">
            <v>19909.952159999997</v>
          </cell>
        </row>
        <row r="412">
          <cell r="C412" t="str">
            <v>JEFE DE DEPTO. DE INVEST. Y DOCENCIA "B"</v>
          </cell>
          <cell r="D412">
            <v>19089.12</v>
          </cell>
          <cell r="E412">
            <v>19909.95</v>
          </cell>
          <cell r="F412">
            <v>19909.952159999997</v>
          </cell>
        </row>
        <row r="413">
          <cell r="C413" t="str">
            <v>JEFE DE DEPTO. DE INVEST. Y DOCENCIA "C"</v>
          </cell>
          <cell r="D413">
            <v>19089.12</v>
          </cell>
          <cell r="E413">
            <v>19909.95</v>
          </cell>
          <cell r="F413">
            <v>19909.952159999997</v>
          </cell>
        </row>
        <row r="414">
          <cell r="C414" t="str">
            <v>JEFE DE DEPTO. DE INVEST. Y DOCENCIA "D"</v>
          </cell>
          <cell r="D414">
            <v>21761.59</v>
          </cell>
          <cell r="E414">
            <v>22697.35</v>
          </cell>
          <cell r="F414">
            <v>22697.338369999998</v>
          </cell>
        </row>
        <row r="415">
          <cell r="C415" t="str">
            <v>JEFE DE DEPTO. DE INVEST. Y DOCENCIA "E"</v>
          </cell>
          <cell r="D415">
            <v>28281.37</v>
          </cell>
          <cell r="E415">
            <v>29497.45</v>
          </cell>
          <cell r="F415">
            <v>29497.468909999996</v>
          </cell>
        </row>
        <row r="416">
          <cell r="C416" t="str">
            <v>SUBDIRECT. DE CENTRO DE INVESTIGACION "A"</v>
          </cell>
          <cell r="D416">
            <v>32944.07</v>
          </cell>
          <cell r="E416">
            <v>34360.65</v>
          </cell>
          <cell r="F416">
            <v>34360.665009999997</v>
          </cell>
        </row>
        <row r="417">
          <cell r="C417" t="str">
            <v>SUBDIRECT. DE CENTRO DE INVESTIGACION "B"</v>
          </cell>
          <cell r="D417">
            <v>32944.07</v>
          </cell>
          <cell r="E417">
            <v>34360.65</v>
          </cell>
          <cell r="F417">
            <v>34360.665009999997</v>
          </cell>
        </row>
        <row r="418">
          <cell r="C418" t="str">
            <v>SUBDIRECT. DE CENTRO DE INVESTIGACION "C"</v>
          </cell>
          <cell r="D418">
            <v>32944.07</v>
          </cell>
          <cell r="E418">
            <v>34360.65</v>
          </cell>
          <cell r="F418">
            <v>34360.665009999997</v>
          </cell>
        </row>
        <row r="419">
          <cell r="C419" t="str">
            <v>SUBDIRECTOR DE CECYT "A"</v>
          </cell>
          <cell r="D419">
            <v>28157.33</v>
          </cell>
          <cell r="E419">
            <v>29368.1</v>
          </cell>
          <cell r="F419">
            <v>29368.09519</v>
          </cell>
        </row>
        <row r="420">
          <cell r="C420" t="str">
            <v>SUBDIRECTOR DE CECYT "B"</v>
          </cell>
          <cell r="D420">
            <v>28157.33</v>
          </cell>
          <cell r="E420">
            <v>29368.1</v>
          </cell>
          <cell r="F420">
            <v>29368.09519</v>
          </cell>
        </row>
        <row r="421">
          <cell r="C421" t="str">
            <v>SUBDIRECTOR DE CECYT "C"</v>
          </cell>
          <cell r="D421">
            <v>32944.07</v>
          </cell>
          <cell r="E421">
            <v>34360.65</v>
          </cell>
          <cell r="F421">
            <v>34360.665009999997</v>
          </cell>
        </row>
        <row r="422">
          <cell r="C422" t="str">
            <v>SUBDIRECTOR DE ESCUELA SUP. "A"</v>
          </cell>
          <cell r="D422">
            <v>28157.33</v>
          </cell>
          <cell r="E422">
            <v>29368.1</v>
          </cell>
          <cell r="F422">
            <v>29368.09519</v>
          </cell>
        </row>
        <row r="423">
          <cell r="C423" t="str">
            <v>SUBDIRECTOR DE ESCUELA SUP. "B"</v>
          </cell>
          <cell r="D423">
            <v>32944.07</v>
          </cell>
          <cell r="E423">
            <v>34360.65</v>
          </cell>
          <cell r="F423">
            <v>34360.665009999997</v>
          </cell>
        </row>
        <row r="424">
          <cell r="C424" t="str">
            <v>SUBDIRECTOR DE ESCUELA SUP. "C"</v>
          </cell>
          <cell r="D424">
            <v>32944.07</v>
          </cell>
          <cell r="E424">
            <v>34360.65</v>
          </cell>
          <cell r="F424">
            <v>34360.665009999997</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8">
          <cell r="A8">
            <v>200</v>
          </cell>
        </row>
      </sheetData>
      <sheetData sheetId="98"/>
      <sheetData sheetId="99"/>
      <sheetData sheetId="100"/>
      <sheetData sheetId="101"/>
      <sheetData sheetId="102"/>
      <sheetData sheetId="103" refreshError="1"/>
      <sheetData sheetId="104">
        <row r="4">
          <cell r="D4" t="str">
            <v>S U B S E C R E T A R I A    D E    E G R E S O S</v>
          </cell>
        </row>
      </sheetData>
      <sheetData sheetId="105" refreshError="1"/>
      <sheetData sheetId="106" refreshError="1"/>
      <sheetData sheetId="107" refreshError="1"/>
      <sheetData sheetId="108" refreshError="1"/>
      <sheetData sheetId="109" refreshError="1"/>
      <sheetData sheetId="110" refreshError="1"/>
      <sheetData sheetId="111" refreshError="1"/>
      <sheetData sheetId="112">
        <row r="10">
          <cell r="A10" t="str">
            <v>UNIDAD</v>
          </cell>
        </row>
      </sheetData>
      <sheetData sheetId="113"/>
      <sheetData sheetId="114"/>
      <sheetData sheetId="115"/>
      <sheetData sheetId="116"/>
      <sheetData sheetId="117"/>
      <sheetData sheetId="118"/>
      <sheetData sheetId="119"/>
      <sheetData sheetId="1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XI"/>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CCG94"/>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OS"/>
      <sheetName val="DOCENTES "/>
      <sheetName val="MMy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CCG94"/>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tabSelected="1" workbookViewId="0">
      <selection activeCell="L21" sqref="L21"/>
    </sheetView>
  </sheetViews>
  <sheetFormatPr baseColWidth="10" defaultRowHeight="12.75" x14ac:dyDescent="0.2"/>
  <cols>
    <col min="1" max="16384" width="11.42578125" style="80"/>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52"/>
  <sheetViews>
    <sheetView showGridLines="0" workbookViewId="0">
      <selection activeCell="A8" sqref="A8:I8"/>
    </sheetView>
  </sheetViews>
  <sheetFormatPr baseColWidth="10" defaultRowHeight="15" x14ac:dyDescent="0.25"/>
  <cols>
    <col min="1" max="1" width="11" style="32" customWidth="1"/>
    <col min="2" max="2" width="17.7109375" style="32" bestFit="1" customWidth="1"/>
    <col min="3" max="8" width="11.42578125" style="32"/>
    <col min="9" max="9" width="52.42578125" style="32" customWidth="1"/>
    <col min="10" max="16384" width="11.42578125" style="32"/>
  </cols>
  <sheetData>
    <row r="1" spans="1:12" x14ac:dyDescent="0.25">
      <c r="A1" s="32" t="s">
        <v>2270</v>
      </c>
      <c r="J1" s="159" t="s">
        <v>2268</v>
      </c>
      <c r="K1" s="159"/>
      <c r="L1" s="159"/>
    </row>
    <row r="2" spans="1:12" x14ac:dyDescent="0.25">
      <c r="J2" s="158" t="s">
        <v>2271</v>
      </c>
      <c r="K2" s="158" t="s">
        <v>2273</v>
      </c>
      <c r="L2" s="158" t="s">
        <v>2272</v>
      </c>
    </row>
    <row r="3" spans="1:12" s="33" customFormat="1" ht="15" customHeight="1" x14ac:dyDescent="0.25">
      <c r="A3" s="162" t="s">
        <v>1206</v>
      </c>
      <c r="B3" s="162"/>
      <c r="C3" s="162"/>
      <c r="D3" s="162"/>
      <c r="E3" s="162"/>
      <c r="F3" s="162"/>
      <c r="G3" s="162"/>
      <c r="H3" s="162"/>
      <c r="I3" s="163"/>
      <c r="J3" s="147"/>
      <c r="K3" s="150"/>
      <c r="L3" s="150"/>
    </row>
    <row r="4" spans="1:12" s="33" customFormat="1" ht="15" customHeight="1" x14ac:dyDescent="0.25">
      <c r="A4" s="160" t="s">
        <v>1207</v>
      </c>
      <c r="B4" s="160"/>
      <c r="C4" s="160"/>
      <c r="D4" s="160"/>
      <c r="E4" s="160"/>
      <c r="F4" s="160"/>
      <c r="G4" s="160"/>
      <c r="H4" s="160"/>
      <c r="I4" s="161"/>
      <c r="J4" s="150"/>
      <c r="K4" s="150"/>
      <c r="L4" s="148"/>
    </row>
    <row r="5" spans="1:12" s="33" customFormat="1" ht="15" customHeight="1" x14ac:dyDescent="0.25">
      <c r="A5" s="164" t="s">
        <v>1208</v>
      </c>
      <c r="B5" s="164"/>
      <c r="C5" s="164"/>
      <c r="D5" s="164"/>
      <c r="E5" s="164"/>
      <c r="F5" s="164"/>
      <c r="G5" s="164"/>
      <c r="H5" s="164"/>
      <c r="I5" s="165"/>
      <c r="J5" s="150"/>
      <c r="K5" s="149"/>
      <c r="L5" s="150"/>
    </row>
    <row r="6" spans="1:12" s="33" customFormat="1" ht="15" customHeight="1" x14ac:dyDescent="0.25">
      <c r="A6" s="160" t="s">
        <v>1209</v>
      </c>
      <c r="B6" s="160"/>
      <c r="C6" s="160"/>
      <c r="D6" s="160"/>
      <c r="E6" s="160"/>
      <c r="F6" s="160"/>
      <c r="G6" s="160"/>
      <c r="H6" s="160"/>
      <c r="I6" s="161"/>
      <c r="J6" s="147"/>
      <c r="K6" s="150"/>
      <c r="L6" s="150"/>
    </row>
    <row r="7" spans="1:12" s="33" customFormat="1" ht="15" customHeight="1" x14ac:dyDescent="0.25">
      <c r="A7" s="160" t="s">
        <v>1210</v>
      </c>
      <c r="B7" s="160"/>
      <c r="C7" s="160"/>
      <c r="D7" s="160"/>
      <c r="E7" s="160"/>
      <c r="F7" s="160"/>
      <c r="G7" s="160"/>
      <c r="H7" s="160"/>
      <c r="I7" s="161"/>
      <c r="J7" s="147"/>
      <c r="K7" s="150"/>
      <c r="L7" s="150"/>
    </row>
    <row r="8" spans="1:12" s="33" customFormat="1" ht="15" customHeight="1" x14ac:dyDescent="0.25">
      <c r="A8" s="160" t="s">
        <v>1211</v>
      </c>
      <c r="B8" s="160"/>
      <c r="C8" s="160"/>
      <c r="D8" s="160"/>
      <c r="E8" s="160"/>
      <c r="F8" s="160"/>
      <c r="G8" s="160"/>
      <c r="H8" s="160"/>
      <c r="I8" s="161"/>
      <c r="J8" s="150"/>
      <c r="K8" s="149"/>
      <c r="L8" s="150"/>
    </row>
    <row r="9" spans="1:12" s="33" customFormat="1" ht="15" customHeight="1" x14ac:dyDescent="0.25">
      <c r="A9" s="160" t="s">
        <v>1212</v>
      </c>
      <c r="B9" s="160"/>
      <c r="C9" s="160"/>
      <c r="D9" s="160"/>
      <c r="E9" s="160"/>
      <c r="F9" s="160"/>
      <c r="G9" s="160"/>
      <c r="H9" s="160"/>
      <c r="I9" s="161"/>
      <c r="J9" s="147"/>
      <c r="K9" s="150"/>
      <c r="L9" s="150"/>
    </row>
    <row r="10" spans="1:12" s="33" customFormat="1" ht="15" customHeight="1" x14ac:dyDescent="0.25">
      <c r="A10" s="160" t="s">
        <v>1213</v>
      </c>
      <c r="B10" s="160"/>
      <c r="C10" s="160"/>
      <c r="D10" s="160"/>
      <c r="E10" s="160"/>
      <c r="F10" s="160"/>
      <c r="G10" s="160"/>
      <c r="H10" s="160"/>
      <c r="I10" s="161"/>
      <c r="J10" s="150"/>
      <c r="K10" s="149"/>
      <c r="L10" s="150"/>
    </row>
    <row r="11" spans="1:12" s="33" customFormat="1" ht="15" customHeight="1" x14ac:dyDescent="0.25">
      <c r="A11" s="160" t="s">
        <v>1863</v>
      </c>
      <c r="B11" s="160"/>
      <c r="C11" s="160"/>
      <c r="D11" s="160"/>
      <c r="E11" s="160"/>
      <c r="F11" s="160"/>
      <c r="G11" s="160"/>
      <c r="H11" s="160"/>
      <c r="I11" s="161"/>
      <c r="J11" s="150"/>
      <c r="K11" s="149"/>
      <c r="L11" s="150"/>
    </row>
    <row r="12" spans="1:12" s="33" customFormat="1" ht="15" customHeight="1" x14ac:dyDescent="0.25">
      <c r="A12" s="160" t="s">
        <v>1214</v>
      </c>
      <c r="B12" s="160"/>
      <c r="C12" s="160"/>
      <c r="D12" s="160"/>
      <c r="E12" s="160"/>
      <c r="F12" s="160"/>
      <c r="G12" s="160"/>
      <c r="H12" s="160"/>
      <c r="I12" s="161"/>
      <c r="J12" s="147"/>
      <c r="K12" s="150"/>
      <c r="L12" s="150"/>
    </row>
    <row r="13" spans="1:12" s="33" customFormat="1" x14ac:dyDescent="0.25">
      <c r="A13" s="166" t="s">
        <v>1215</v>
      </c>
      <c r="B13" s="167"/>
      <c r="C13" s="167"/>
      <c r="D13" s="167"/>
      <c r="E13" s="167"/>
      <c r="F13" s="167"/>
      <c r="G13" s="167"/>
      <c r="H13" s="167"/>
      <c r="I13" s="167"/>
      <c r="J13" s="150"/>
      <c r="K13" s="149"/>
      <c r="L13" s="150"/>
    </row>
    <row r="14" spans="1:12" s="33" customFormat="1" ht="15" customHeight="1" x14ac:dyDescent="0.25">
      <c r="A14" s="160" t="s">
        <v>1864</v>
      </c>
      <c r="B14" s="160"/>
      <c r="C14" s="160"/>
      <c r="D14" s="160"/>
      <c r="E14" s="160"/>
      <c r="F14" s="160"/>
      <c r="G14" s="160"/>
      <c r="H14" s="160"/>
      <c r="I14" s="161"/>
      <c r="J14" s="150"/>
      <c r="K14" s="149"/>
      <c r="L14" s="150"/>
    </row>
    <row r="15" spans="1:12" ht="20.25" customHeight="1" x14ac:dyDescent="0.25">
      <c r="A15" s="160" t="s">
        <v>1220</v>
      </c>
      <c r="B15" s="160"/>
      <c r="C15" s="160"/>
      <c r="D15" s="160"/>
      <c r="E15" s="160"/>
      <c r="F15" s="160"/>
      <c r="G15" s="160"/>
      <c r="H15" s="160"/>
      <c r="I15" s="161"/>
      <c r="J15" s="151"/>
      <c r="K15" s="149"/>
      <c r="L15" s="151"/>
    </row>
    <row r="16" spans="1:12" x14ac:dyDescent="0.25">
      <c r="A16" s="162" t="s">
        <v>1221</v>
      </c>
      <c r="B16" s="162"/>
      <c r="C16" s="162"/>
      <c r="D16" s="162"/>
      <c r="E16" s="162"/>
      <c r="F16" s="162"/>
      <c r="G16" s="162"/>
      <c r="H16" s="162"/>
      <c r="I16" s="163"/>
      <c r="J16" s="151"/>
      <c r="K16" s="149"/>
      <c r="L16" s="151"/>
    </row>
    <row r="17" spans="1:12" ht="21.75" customHeight="1" x14ac:dyDescent="0.25">
      <c r="A17" s="160" t="s">
        <v>1222</v>
      </c>
      <c r="B17" s="160"/>
      <c r="C17" s="160"/>
      <c r="D17" s="160"/>
      <c r="E17" s="160"/>
      <c r="F17" s="160"/>
      <c r="G17" s="160"/>
      <c r="H17" s="160"/>
      <c r="I17" s="161"/>
      <c r="J17" s="151"/>
      <c r="K17" s="151"/>
      <c r="L17" s="148"/>
    </row>
    <row r="18" spans="1:12" x14ac:dyDescent="0.25">
      <c r="A18" s="164" t="s">
        <v>1223</v>
      </c>
      <c r="B18" s="164"/>
      <c r="C18" s="164"/>
      <c r="D18" s="164"/>
      <c r="E18" s="164"/>
      <c r="F18" s="164"/>
      <c r="G18" s="164"/>
      <c r="H18" s="164"/>
      <c r="I18" s="165"/>
      <c r="J18" s="151"/>
      <c r="K18" s="151"/>
      <c r="L18" s="148"/>
    </row>
    <row r="19" spans="1:12" ht="20.25" customHeight="1" x14ac:dyDescent="0.25">
      <c r="A19" s="160" t="s">
        <v>1224</v>
      </c>
      <c r="B19" s="160"/>
      <c r="C19" s="160"/>
      <c r="D19" s="160"/>
      <c r="E19" s="160"/>
      <c r="F19" s="160"/>
      <c r="G19" s="160"/>
      <c r="H19" s="160"/>
      <c r="I19" s="161"/>
      <c r="J19" s="151"/>
      <c r="K19" s="149"/>
      <c r="L19" s="151"/>
    </row>
    <row r="20" spans="1:12" ht="21" customHeight="1" x14ac:dyDescent="0.25">
      <c r="A20" s="160" t="s">
        <v>1225</v>
      </c>
      <c r="B20" s="160"/>
      <c r="C20" s="160"/>
      <c r="D20" s="160"/>
      <c r="E20" s="160"/>
      <c r="F20" s="160"/>
      <c r="G20" s="160"/>
      <c r="H20" s="160"/>
      <c r="I20" s="161"/>
      <c r="J20" s="151"/>
      <c r="K20" s="151"/>
      <c r="L20" s="148"/>
    </row>
    <row r="21" spans="1:12" x14ac:dyDescent="0.25">
      <c r="A21" s="160" t="s">
        <v>1226</v>
      </c>
      <c r="B21" s="160"/>
      <c r="C21" s="160"/>
      <c r="D21" s="160"/>
      <c r="E21" s="160"/>
      <c r="F21" s="160"/>
      <c r="G21" s="160"/>
      <c r="H21" s="160"/>
      <c r="I21" s="161"/>
      <c r="J21" s="151"/>
      <c r="K21" s="149"/>
      <c r="L21" s="151"/>
    </row>
    <row r="22" spans="1:12" x14ac:dyDescent="0.25">
      <c r="A22" s="160" t="s">
        <v>1227</v>
      </c>
      <c r="B22" s="160"/>
      <c r="C22" s="160"/>
      <c r="D22" s="160"/>
      <c r="E22" s="160"/>
      <c r="F22" s="160"/>
      <c r="G22" s="160"/>
      <c r="H22" s="160"/>
      <c r="I22" s="161"/>
      <c r="J22" s="151"/>
      <c r="K22" s="149"/>
      <c r="L22" s="151"/>
    </row>
    <row r="23" spans="1:12" x14ac:dyDescent="0.25">
      <c r="A23" s="162" t="s">
        <v>1228</v>
      </c>
      <c r="B23" s="162"/>
      <c r="C23" s="162"/>
      <c r="D23" s="162"/>
      <c r="E23" s="162"/>
      <c r="F23" s="162"/>
      <c r="G23" s="162"/>
      <c r="H23" s="162"/>
      <c r="I23" s="163"/>
      <c r="J23" s="147"/>
      <c r="K23" s="151"/>
      <c r="L23" s="151"/>
    </row>
    <row r="24" spans="1:12" x14ac:dyDescent="0.25">
      <c r="A24" s="160" t="s">
        <v>1229</v>
      </c>
      <c r="B24" s="160"/>
      <c r="C24" s="160"/>
      <c r="D24" s="160"/>
      <c r="E24" s="160"/>
      <c r="F24" s="160"/>
      <c r="G24" s="160"/>
      <c r="H24" s="160"/>
      <c r="I24" s="161"/>
      <c r="J24" s="151"/>
      <c r="K24" s="149"/>
      <c r="L24" s="151"/>
    </row>
    <row r="25" spans="1:12" x14ac:dyDescent="0.25">
      <c r="A25" s="165" t="s">
        <v>1230</v>
      </c>
      <c r="B25" s="168"/>
      <c r="C25" s="168"/>
      <c r="D25" s="168"/>
      <c r="E25" s="168"/>
      <c r="F25" s="168"/>
      <c r="G25" s="168"/>
      <c r="H25" s="168"/>
      <c r="I25" s="168"/>
      <c r="J25" s="151"/>
      <c r="K25" s="149"/>
      <c r="L25" s="151"/>
    </row>
    <row r="26" spans="1:12" x14ac:dyDescent="0.25">
      <c r="A26" s="163" t="s">
        <v>1240</v>
      </c>
      <c r="B26" s="169"/>
      <c r="C26" s="169"/>
      <c r="D26" s="169"/>
      <c r="E26" s="169"/>
      <c r="F26" s="169"/>
      <c r="G26" s="169"/>
      <c r="H26" s="169"/>
      <c r="I26" s="169"/>
      <c r="J26" s="151"/>
      <c r="K26" s="151"/>
      <c r="L26" s="148"/>
    </row>
    <row r="27" spans="1:12" x14ac:dyDescent="0.25">
      <c r="A27" s="160" t="s">
        <v>1244</v>
      </c>
      <c r="B27" s="160"/>
      <c r="C27" s="160"/>
      <c r="D27" s="160"/>
      <c r="E27" s="160"/>
      <c r="F27" s="160"/>
      <c r="G27" s="160"/>
      <c r="H27" s="160"/>
      <c r="I27" s="161"/>
      <c r="J27" s="151"/>
      <c r="K27" s="149"/>
      <c r="L27" s="151"/>
    </row>
    <row r="28" spans="1:12" x14ac:dyDescent="0.25">
      <c r="A28" s="160" t="s">
        <v>1241</v>
      </c>
      <c r="B28" s="160"/>
      <c r="C28" s="160"/>
      <c r="D28" s="160"/>
      <c r="E28" s="160"/>
      <c r="F28" s="160"/>
      <c r="G28" s="160"/>
      <c r="H28" s="160"/>
      <c r="I28" s="161"/>
      <c r="J28" s="147"/>
      <c r="K28" s="151"/>
      <c r="L28" s="151"/>
    </row>
    <row r="29" spans="1:12" x14ac:dyDescent="0.25">
      <c r="A29" s="166" t="s">
        <v>1246</v>
      </c>
      <c r="B29" s="167"/>
      <c r="C29" s="167"/>
      <c r="D29" s="167"/>
      <c r="E29" s="167"/>
      <c r="F29" s="167"/>
      <c r="G29" s="167"/>
      <c r="H29" s="167"/>
      <c r="I29" s="167"/>
      <c r="J29" s="151"/>
      <c r="K29" s="149"/>
      <c r="L29" s="151"/>
    </row>
    <row r="30" spans="1:12" x14ac:dyDescent="0.25">
      <c r="A30" s="160" t="s">
        <v>1237</v>
      </c>
      <c r="B30" s="160"/>
      <c r="C30" s="160"/>
      <c r="D30" s="160"/>
      <c r="E30" s="160"/>
      <c r="F30" s="160"/>
      <c r="G30" s="160"/>
      <c r="H30" s="160"/>
      <c r="I30" s="161"/>
      <c r="J30" s="151"/>
      <c r="K30" s="151"/>
      <c r="L30" s="148"/>
    </row>
    <row r="31" spans="1:12" x14ac:dyDescent="0.25">
      <c r="A31" s="160" t="s">
        <v>1239</v>
      </c>
      <c r="B31" s="160"/>
      <c r="C31" s="160"/>
      <c r="D31" s="160"/>
      <c r="E31" s="160"/>
      <c r="F31" s="160"/>
      <c r="G31" s="160"/>
      <c r="H31" s="160"/>
      <c r="I31" s="161"/>
      <c r="J31" s="151"/>
      <c r="K31" s="149"/>
      <c r="L31" s="151"/>
    </row>
    <row r="32" spans="1:12" x14ac:dyDescent="0.25">
      <c r="A32" s="166" t="s">
        <v>1238</v>
      </c>
      <c r="B32" s="167"/>
      <c r="C32" s="167"/>
      <c r="D32" s="167"/>
      <c r="E32" s="167"/>
      <c r="F32" s="167"/>
      <c r="G32" s="167"/>
      <c r="H32" s="167"/>
      <c r="I32" s="167"/>
      <c r="J32" s="151"/>
      <c r="K32" s="151"/>
      <c r="L32" s="148"/>
    </row>
    <row r="33" spans="1:12" x14ac:dyDescent="0.25">
      <c r="A33" s="160" t="s">
        <v>1245</v>
      </c>
      <c r="B33" s="160"/>
      <c r="C33" s="160"/>
      <c r="D33" s="160"/>
      <c r="E33" s="160"/>
      <c r="F33" s="160"/>
      <c r="G33" s="160"/>
      <c r="H33" s="160"/>
      <c r="I33" s="161"/>
      <c r="J33" s="147"/>
      <c r="K33" s="151"/>
      <c r="L33" s="151"/>
    </row>
    <row r="34" spans="1:12" x14ac:dyDescent="0.25">
      <c r="A34" s="160" t="s">
        <v>1243</v>
      </c>
      <c r="B34" s="160"/>
      <c r="C34" s="160"/>
      <c r="D34" s="160"/>
      <c r="E34" s="160"/>
      <c r="F34" s="160"/>
      <c r="G34" s="160"/>
      <c r="H34" s="160"/>
      <c r="I34" s="161"/>
      <c r="J34" s="147"/>
      <c r="K34" s="151"/>
      <c r="L34" s="151"/>
    </row>
    <row r="35" spans="1:12" x14ac:dyDescent="0.25">
      <c r="A35" s="160" t="s">
        <v>1242</v>
      </c>
      <c r="B35" s="160"/>
      <c r="C35" s="160"/>
      <c r="D35" s="160"/>
      <c r="E35" s="160"/>
      <c r="F35" s="160"/>
      <c r="G35" s="160"/>
      <c r="H35" s="160"/>
      <c r="I35" s="161"/>
      <c r="J35" s="147"/>
      <c r="K35" s="151"/>
      <c r="L35" s="151"/>
    </row>
    <row r="36" spans="1:12" x14ac:dyDescent="0.25">
      <c r="A36" s="160" t="s">
        <v>1268</v>
      </c>
      <c r="B36" s="160"/>
      <c r="C36" s="160"/>
      <c r="D36" s="160"/>
      <c r="E36" s="160"/>
      <c r="F36" s="160"/>
      <c r="G36" s="160"/>
      <c r="H36" s="160"/>
      <c r="I36" s="161"/>
      <c r="J36" s="147"/>
      <c r="K36" s="151"/>
      <c r="L36" s="151"/>
    </row>
    <row r="37" spans="1:12" x14ac:dyDescent="0.25">
      <c r="A37" s="160" t="s">
        <v>1269</v>
      </c>
      <c r="B37" s="160"/>
      <c r="C37" s="160"/>
      <c r="D37" s="160"/>
      <c r="E37" s="160"/>
      <c r="F37" s="160"/>
      <c r="G37" s="160"/>
      <c r="H37" s="160"/>
      <c r="I37" s="161"/>
      <c r="J37" s="147"/>
      <c r="K37" s="151"/>
      <c r="L37" s="151"/>
    </row>
    <row r="38" spans="1:12" x14ac:dyDescent="0.25">
      <c r="A38" s="160" t="s">
        <v>1270</v>
      </c>
      <c r="B38" s="160"/>
      <c r="C38" s="160"/>
      <c r="D38" s="160"/>
      <c r="E38" s="160"/>
      <c r="F38" s="160"/>
      <c r="G38" s="160"/>
      <c r="H38" s="160"/>
      <c r="I38" s="161"/>
      <c r="J38" s="147"/>
      <c r="K38" s="151"/>
      <c r="L38" s="151"/>
    </row>
    <row r="39" spans="1:12" x14ac:dyDescent="0.25">
      <c r="A39" s="166" t="s">
        <v>1865</v>
      </c>
      <c r="B39" s="167"/>
      <c r="C39" s="167"/>
      <c r="D39" s="167"/>
      <c r="E39" s="167"/>
      <c r="F39" s="167"/>
      <c r="G39" s="167"/>
      <c r="H39" s="167"/>
      <c r="I39" s="167"/>
      <c r="J39" s="151"/>
      <c r="K39" s="149"/>
      <c r="L39" s="151"/>
    </row>
    <row r="40" spans="1:12" x14ac:dyDescent="0.25">
      <c r="A40" s="160" t="s">
        <v>1271</v>
      </c>
      <c r="B40" s="160"/>
      <c r="C40" s="160"/>
      <c r="D40" s="160"/>
      <c r="E40" s="160"/>
      <c r="F40" s="160"/>
      <c r="G40" s="160"/>
      <c r="H40" s="160"/>
      <c r="I40" s="161"/>
      <c r="J40" s="147"/>
      <c r="K40" s="151"/>
      <c r="L40" s="151"/>
    </row>
    <row r="41" spans="1:12" ht="23.25" customHeight="1" x14ac:dyDescent="0.25">
      <c r="A41" s="166" t="s">
        <v>1272</v>
      </c>
      <c r="B41" s="167"/>
      <c r="C41" s="167"/>
      <c r="D41" s="167"/>
      <c r="E41" s="167"/>
      <c r="F41" s="167"/>
      <c r="G41" s="167"/>
      <c r="H41" s="167"/>
      <c r="I41" s="167"/>
      <c r="J41" s="147"/>
      <c r="K41" s="151"/>
      <c r="L41" s="151"/>
    </row>
    <row r="42" spans="1:12" x14ac:dyDescent="0.25">
      <c r="A42" s="160" t="s">
        <v>1273</v>
      </c>
      <c r="B42" s="160"/>
      <c r="C42" s="160"/>
      <c r="D42" s="160"/>
      <c r="E42" s="160"/>
      <c r="F42" s="160"/>
      <c r="G42" s="160"/>
      <c r="H42" s="160"/>
      <c r="I42" s="161"/>
      <c r="J42" s="151"/>
      <c r="K42" s="149"/>
      <c r="L42" s="151"/>
    </row>
    <row r="43" spans="1:12" x14ac:dyDescent="0.25">
      <c r="A43" s="160" t="s">
        <v>1274</v>
      </c>
      <c r="B43" s="160"/>
      <c r="C43" s="160"/>
      <c r="D43" s="160"/>
      <c r="E43" s="160"/>
      <c r="F43" s="160"/>
      <c r="G43" s="160"/>
      <c r="H43" s="160"/>
      <c r="I43" s="161"/>
      <c r="J43" s="151"/>
      <c r="K43" s="149"/>
      <c r="L43" s="151"/>
    </row>
    <row r="44" spans="1:12" ht="25.5" customHeight="1" x14ac:dyDescent="0.25">
      <c r="A44" s="164" t="s">
        <v>1866</v>
      </c>
      <c r="B44" s="164"/>
      <c r="C44" s="164"/>
      <c r="D44" s="164"/>
      <c r="E44" s="164"/>
      <c r="F44" s="164"/>
      <c r="G44" s="164"/>
      <c r="H44" s="164"/>
      <c r="I44" s="165"/>
      <c r="J44" s="147"/>
      <c r="K44" s="151"/>
      <c r="L44" s="151"/>
    </row>
    <row r="45" spans="1:12" x14ac:dyDescent="0.25">
      <c r="A45" s="166" t="s">
        <v>1867</v>
      </c>
      <c r="B45" s="167"/>
      <c r="C45" s="167"/>
      <c r="D45" s="167"/>
      <c r="E45" s="167"/>
      <c r="F45" s="167"/>
      <c r="G45" s="167"/>
      <c r="H45" s="167"/>
      <c r="I45" s="167"/>
      <c r="J45" s="151"/>
      <c r="K45" s="151"/>
      <c r="L45" s="148"/>
    </row>
    <row r="46" spans="1:12" x14ac:dyDescent="0.25">
      <c r="A46" s="160" t="s">
        <v>1868</v>
      </c>
      <c r="B46" s="160"/>
      <c r="C46" s="160"/>
      <c r="D46" s="160"/>
      <c r="E46" s="160"/>
      <c r="F46" s="160"/>
      <c r="G46" s="160"/>
      <c r="H46" s="160"/>
      <c r="I46" s="161"/>
      <c r="J46" s="151"/>
      <c r="K46" s="149"/>
      <c r="L46" s="151"/>
    </row>
    <row r="47" spans="1:12" ht="24" customHeight="1" x14ac:dyDescent="0.25">
      <c r="A47" s="164" t="s">
        <v>1869</v>
      </c>
      <c r="B47" s="164"/>
      <c r="C47" s="164"/>
      <c r="D47" s="164"/>
      <c r="E47" s="164"/>
      <c r="F47" s="164"/>
      <c r="G47" s="164"/>
      <c r="H47" s="164"/>
      <c r="I47" s="165"/>
      <c r="J47" s="147"/>
      <c r="K47" s="151"/>
      <c r="L47" s="151"/>
    </row>
    <row r="48" spans="1:12" x14ac:dyDescent="0.25">
      <c r="A48" s="166" t="s">
        <v>1870</v>
      </c>
      <c r="B48" s="167"/>
      <c r="C48" s="167"/>
      <c r="D48" s="167"/>
      <c r="E48" s="167"/>
      <c r="F48" s="167"/>
      <c r="G48" s="167"/>
      <c r="H48" s="167"/>
      <c r="I48" s="167"/>
      <c r="J48" s="147"/>
      <c r="K48" s="151"/>
      <c r="L48" s="151"/>
    </row>
    <row r="49" spans="1:12" x14ac:dyDescent="0.25">
      <c r="A49" s="160" t="s">
        <v>1871</v>
      </c>
      <c r="B49" s="160"/>
      <c r="C49" s="160"/>
      <c r="D49" s="160"/>
      <c r="E49" s="160"/>
      <c r="F49" s="160"/>
      <c r="G49" s="160"/>
      <c r="H49" s="160"/>
      <c r="I49" s="161"/>
      <c r="J49" s="151"/>
      <c r="K49" s="149"/>
      <c r="L49" s="151"/>
    </row>
    <row r="50" spans="1:12" ht="21.75" customHeight="1" x14ac:dyDescent="0.25">
      <c r="A50" s="160" t="s">
        <v>1872</v>
      </c>
      <c r="B50" s="160"/>
      <c r="C50" s="160"/>
      <c r="D50" s="160"/>
      <c r="E50" s="160"/>
      <c r="F50" s="160"/>
      <c r="G50" s="160"/>
      <c r="H50" s="160"/>
      <c r="I50" s="161"/>
      <c r="J50" s="151"/>
      <c r="K50" s="149"/>
      <c r="L50" s="151"/>
    </row>
    <row r="51" spans="1:12" x14ac:dyDescent="0.25">
      <c r="A51" s="160" t="s">
        <v>1873</v>
      </c>
      <c r="B51" s="160"/>
      <c r="C51" s="160"/>
      <c r="D51" s="160"/>
      <c r="E51" s="160"/>
      <c r="F51" s="160"/>
      <c r="G51" s="160"/>
      <c r="H51" s="160"/>
      <c r="I51" s="161"/>
      <c r="J51" s="147"/>
      <c r="K51" s="151"/>
      <c r="L51" s="151"/>
    </row>
    <row r="52" spans="1:12" x14ac:dyDescent="0.25">
      <c r="A52" s="165" t="s">
        <v>1874</v>
      </c>
      <c r="B52" s="168"/>
      <c r="C52" s="168"/>
      <c r="D52" s="168"/>
      <c r="E52" s="168"/>
      <c r="F52" s="168"/>
      <c r="G52" s="168"/>
      <c r="H52" s="168"/>
      <c r="I52" s="168"/>
      <c r="J52" s="151"/>
      <c r="K52" s="151"/>
      <c r="L52" s="149"/>
    </row>
  </sheetData>
  <mergeCells count="51">
    <mergeCell ref="A51:I51"/>
    <mergeCell ref="A52:I52"/>
    <mergeCell ref="A45:I45"/>
    <mergeCell ref="A46:I46"/>
    <mergeCell ref="A47:I47"/>
    <mergeCell ref="A48:I48"/>
    <mergeCell ref="A49:I49"/>
    <mergeCell ref="A50:I50"/>
    <mergeCell ref="A44:I44"/>
    <mergeCell ref="A33:I33"/>
    <mergeCell ref="A34:I34"/>
    <mergeCell ref="A35:I35"/>
    <mergeCell ref="A36:I36"/>
    <mergeCell ref="A37:I37"/>
    <mergeCell ref="A38:I38"/>
    <mergeCell ref="A39:I39"/>
    <mergeCell ref="A40:I40"/>
    <mergeCell ref="A41:I41"/>
    <mergeCell ref="A42:I42"/>
    <mergeCell ref="A43:I43"/>
    <mergeCell ref="A32:I32"/>
    <mergeCell ref="A21:I21"/>
    <mergeCell ref="A22:I22"/>
    <mergeCell ref="A23:I23"/>
    <mergeCell ref="A24:I24"/>
    <mergeCell ref="A25:I25"/>
    <mergeCell ref="A26:I26"/>
    <mergeCell ref="A27:I27"/>
    <mergeCell ref="A28:I28"/>
    <mergeCell ref="A29:I29"/>
    <mergeCell ref="A30:I30"/>
    <mergeCell ref="A31:I31"/>
    <mergeCell ref="A20:I20"/>
    <mergeCell ref="A9:I9"/>
    <mergeCell ref="A10:I10"/>
    <mergeCell ref="A11:I11"/>
    <mergeCell ref="A12:I12"/>
    <mergeCell ref="A13:I13"/>
    <mergeCell ref="A14:I14"/>
    <mergeCell ref="A15:I15"/>
    <mergeCell ref="A16:I16"/>
    <mergeCell ref="A17:I17"/>
    <mergeCell ref="A18:I18"/>
    <mergeCell ref="A19:I19"/>
    <mergeCell ref="J1:L1"/>
    <mergeCell ref="A8:I8"/>
    <mergeCell ref="A3:I3"/>
    <mergeCell ref="A4:I4"/>
    <mergeCell ref="A5:I5"/>
    <mergeCell ref="A6:I6"/>
    <mergeCell ref="A7:I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O127"/>
  <sheetViews>
    <sheetView zoomScaleNormal="100" workbookViewId="0">
      <selection activeCell="K109" sqref="K109:K126"/>
    </sheetView>
  </sheetViews>
  <sheetFormatPr baseColWidth="10" defaultColWidth="10.85546875" defaultRowHeight="11.25" x14ac:dyDescent="0.2"/>
  <cols>
    <col min="1" max="1" width="6.5703125" style="24" customWidth="1"/>
    <col min="2" max="2" width="6.42578125" style="30" customWidth="1"/>
    <col min="3" max="3" width="3.85546875" style="30" bestFit="1" customWidth="1"/>
    <col min="4" max="4" width="5.140625" style="30" bestFit="1" customWidth="1"/>
    <col min="5" max="5" width="8.5703125" style="24" customWidth="1"/>
    <col min="6" max="6" width="6.5703125" style="25" bestFit="1" customWidth="1"/>
    <col min="7" max="7" width="17.42578125" style="25" customWidth="1"/>
    <col min="8" max="8" width="62.28515625" style="24" customWidth="1"/>
    <col min="9" max="9" width="78.5703125" style="31" bestFit="1" customWidth="1"/>
    <col min="10" max="10" width="63.85546875" style="24" customWidth="1"/>
    <col min="11" max="11" width="58.42578125" style="24" customWidth="1"/>
    <col min="12" max="12" width="18.28515625" style="40" customWidth="1"/>
    <col min="13" max="13" width="18" style="56" customWidth="1"/>
    <col min="14" max="14" width="17.28515625" style="24" customWidth="1"/>
    <col min="15" max="16384" width="10.85546875" style="24"/>
  </cols>
  <sheetData>
    <row r="2" spans="1:15" s="23" customFormat="1" x14ac:dyDescent="0.2">
      <c r="A2" s="163" t="s">
        <v>484</v>
      </c>
      <c r="B2" s="169"/>
      <c r="C2" s="169"/>
      <c r="D2" s="169"/>
      <c r="E2" s="169"/>
      <c r="F2" s="169"/>
      <c r="G2" s="169"/>
      <c r="H2" s="169"/>
      <c r="I2" s="179"/>
      <c r="L2" s="55"/>
      <c r="M2" s="57"/>
    </row>
    <row r="3" spans="1:15" s="23" customFormat="1" x14ac:dyDescent="0.2">
      <c r="A3" s="166" t="s">
        <v>485</v>
      </c>
      <c r="B3" s="167"/>
      <c r="C3" s="167"/>
      <c r="D3" s="167"/>
      <c r="E3" s="167"/>
      <c r="F3" s="167"/>
      <c r="G3" s="167"/>
      <c r="H3" s="167"/>
      <c r="I3" s="173"/>
      <c r="L3" s="55"/>
      <c r="M3" s="57"/>
    </row>
    <row r="4" spans="1:15" s="23" customFormat="1" x14ac:dyDescent="0.2">
      <c r="A4" s="166" t="s">
        <v>486</v>
      </c>
      <c r="B4" s="167"/>
      <c r="C4" s="167"/>
      <c r="D4" s="167"/>
      <c r="E4" s="167"/>
      <c r="F4" s="167"/>
      <c r="G4" s="167"/>
      <c r="H4" s="167"/>
      <c r="I4" s="173"/>
      <c r="L4" s="55"/>
      <c r="M4" s="57"/>
    </row>
    <row r="5" spans="1:15" s="23" customFormat="1" x14ac:dyDescent="0.2">
      <c r="A5" s="166" t="s">
        <v>487</v>
      </c>
      <c r="B5" s="167"/>
      <c r="C5" s="167"/>
      <c r="D5" s="167"/>
      <c r="E5" s="167"/>
      <c r="F5" s="167"/>
      <c r="G5" s="167"/>
      <c r="H5" s="167"/>
      <c r="I5" s="173"/>
      <c r="L5" s="55"/>
      <c r="M5" s="57"/>
    </row>
    <row r="6" spans="1:15" s="23" customFormat="1" x14ac:dyDescent="0.2">
      <c r="A6" s="166" t="s">
        <v>488</v>
      </c>
      <c r="B6" s="167"/>
      <c r="C6" s="167"/>
      <c r="D6" s="167"/>
      <c r="E6" s="167"/>
      <c r="F6" s="167"/>
      <c r="G6" s="167"/>
      <c r="H6" s="167"/>
      <c r="I6" s="173"/>
      <c r="L6" s="55"/>
      <c r="M6" s="57"/>
    </row>
    <row r="7" spans="1:15" s="23" customFormat="1" x14ac:dyDescent="0.2">
      <c r="A7" s="166" t="s">
        <v>489</v>
      </c>
      <c r="B7" s="167"/>
      <c r="C7" s="167"/>
      <c r="D7" s="167"/>
      <c r="E7" s="167"/>
      <c r="F7" s="167"/>
      <c r="G7" s="167"/>
      <c r="H7" s="167"/>
      <c r="I7" s="173"/>
      <c r="L7" s="55"/>
      <c r="M7" s="57"/>
    </row>
    <row r="8" spans="1:15" s="23" customFormat="1" x14ac:dyDescent="0.2">
      <c r="A8" s="166" t="s">
        <v>490</v>
      </c>
      <c r="B8" s="167"/>
      <c r="C8" s="167"/>
      <c r="D8" s="167"/>
      <c r="E8" s="167"/>
      <c r="F8" s="167"/>
      <c r="G8" s="167"/>
      <c r="H8" s="167"/>
      <c r="I8" s="173"/>
      <c r="L8" s="55"/>
      <c r="M8" s="57"/>
    </row>
    <row r="9" spans="1:15" s="23" customFormat="1" ht="11.25" customHeight="1" x14ac:dyDescent="0.2">
      <c r="A9" s="166" t="s">
        <v>491</v>
      </c>
      <c r="B9" s="167"/>
      <c r="C9" s="167"/>
      <c r="D9" s="167"/>
      <c r="E9" s="167"/>
      <c r="F9" s="167"/>
      <c r="G9" s="167"/>
      <c r="H9" s="167"/>
      <c r="I9" s="173"/>
      <c r="L9" s="55"/>
      <c r="M9" s="57"/>
    </row>
    <row r="10" spans="1:15" s="23" customFormat="1" x14ac:dyDescent="0.2">
      <c r="A10" s="166" t="s">
        <v>481</v>
      </c>
      <c r="B10" s="167"/>
      <c r="C10" s="167"/>
      <c r="D10" s="167"/>
      <c r="E10" s="167"/>
      <c r="F10" s="167"/>
      <c r="G10" s="167"/>
      <c r="H10" s="167"/>
      <c r="I10" s="173"/>
      <c r="L10" s="55"/>
      <c r="M10" s="57"/>
    </row>
    <row r="11" spans="1:15" s="23" customFormat="1" x14ac:dyDescent="0.2">
      <c r="A11" s="166" t="s">
        <v>482</v>
      </c>
      <c r="B11" s="167"/>
      <c r="C11" s="167"/>
      <c r="D11" s="167"/>
      <c r="E11" s="167"/>
      <c r="F11" s="167"/>
      <c r="G11" s="167"/>
      <c r="H11" s="167"/>
      <c r="I11" s="173"/>
      <c r="L11" s="55"/>
      <c r="M11" s="57"/>
    </row>
    <row r="12" spans="1:15" s="23" customFormat="1" x14ac:dyDescent="0.2">
      <c r="A12" s="166" t="s">
        <v>483</v>
      </c>
      <c r="B12" s="167"/>
      <c r="C12" s="167"/>
      <c r="D12" s="167"/>
      <c r="E12" s="167"/>
      <c r="F12" s="167"/>
      <c r="G12" s="167"/>
      <c r="H12" s="167"/>
      <c r="I12" s="173"/>
      <c r="L12" s="55"/>
      <c r="M12" s="57"/>
    </row>
    <row r="13" spans="1:15" x14ac:dyDescent="0.2">
      <c r="A13" s="165" t="s">
        <v>180</v>
      </c>
      <c r="B13" s="168"/>
      <c r="C13" s="168"/>
      <c r="D13" s="168"/>
      <c r="E13" s="168"/>
      <c r="F13" s="168"/>
      <c r="G13" s="168"/>
      <c r="H13" s="168"/>
      <c r="I13" s="172"/>
    </row>
    <row r="14" spans="1:15" ht="10.5" customHeight="1" x14ac:dyDescent="0.2">
      <c r="B14" s="24"/>
      <c r="C14" s="24"/>
      <c r="D14" s="24"/>
      <c r="I14" s="24"/>
    </row>
    <row r="15" spans="1:15" ht="10.5" customHeight="1" x14ac:dyDescent="0.2">
      <c r="B15" s="24"/>
      <c r="C15" s="24"/>
      <c r="D15" s="24"/>
      <c r="F15" s="26" t="s">
        <v>177</v>
      </c>
      <c r="G15" s="26"/>
      <c r="I15" s="24"/>
    </row>
    <row r="16" spans="1:15" ht="12.75" x14ac:dyDescent="0.25">
      <c r="B16" s="27" t="s">
        <v>33</v>
      </c>
      <c r="C16" s="27" t="s">
        <v>32</v>
      </c>
      <c r="D16" s="27" t="s">
        <v>35</v>
      </c>
      <c r="E16" s="28" t="s">
        <v>34</v>
      </c>
      <c r="F16" s="29" t="s">
        <v>178</v>
      </c>
      <c r="G16" s="14" t="s">
        <v>1216</v>
      </c>
      <c r="H16" s="86" t="s">
        <v>36</v>
      </c>
      <c r="I16" s="87" t="s">
        <v>1303</v>
      </c>
      <c r="J16" s="88" t="s">
        <v>1304</v>
      </c>
      <c r="K16" s="88" t="s">
        <v>1905</v>
      </c>
      <c r="L16" s="87" t="s">
        <v>1578</v>
      </c>
      <c r="M16" s="87" t="s">
        <v>2072</v>
      </c>
      <c r="N16" s="88" t="s">
        <v>2074</v>
      </c>
      <c r="O16" s="88" t="s">
        <v>2268</v>
      </c>
    </row>
    <row r="17" spans="1:15" ht="22.5" x14ac:dyDescent="0.2">
      <c r="A17" s="24">
        <v>14</v>
      </c>
      <c r="B17" s="15" t="s">
        <v>172</v>
      </c>
      <c r="C17" s="15" t="s">
        <v>38</v>
      </c>
      <c r="D17" s="15" t="s">
        <v>41</v>
      </c>
      <c r="E17" s="15" t="s">
        <v>72</v>
      </c>
      <c r="F17" s="15">
        <v>0</v>
      </c>
      <c r="G17" s="15" t="s">
        <v>1194</v>
      </c>
      <c r="H17" s="16" t="s">
        <v>73</v>
      </c>
      <c r="I17" s="13" t="s">
        <v>4</v>
      </c>
      <c r="J17" s="13" t="s">
        <v>1813</v>
      </c>
      <c r="K17" s="13" t="s">
        <v>1028</v>
      </c>
      <c r="M17" s="59"/>
    </row>
    <row r="18" spans="1:15" ht="408.75" customHeight="1" x14ac:dyDescent="0.2">
      <c r="A18" s="24">
        <v>26</v>
      </c>
      <c r="B18" s="15" t="s">
        <v>173</v>
      </c>
      <c r="C18" s="15" t="s">
        <v>38</v>
      </c>
      <c r="D18" s="15" t="s">
        <v>54</v>
      </c>
      <c r="E18" s="15" t="s">
        <v>96</v>
      </c>
      <c r="F18" s="15">
        <v>1</v>
      </c>
      <c r="G18" s="15" t="s">
        <v>1194</v>
      </c>
      <c r="H18" s="16" t="s">
        <v>97</v>
      </c>
      <c r="I18" s="13" t="s">
        <v>9</v>
      </c>
      <c r="J18" s="17" t="s">
        <v>1833</v>
      </c>
      <c r="K18" s="17" t="s">
        <v>2062</v>
      </c>
      <c r="L18" s="24"/>
      <c r="M18" s="24"/>
    </row>
    <row r="19" spans="1:15" ht="128.25" customHeight="1" x14ac:dyDescent="0.2">
      <c r="A19" s="24">
        <v>84</v>
      </c>
      <c r="B19" s="15" t="s">
        <v>224</v>
      </c>
      <c r="C19" s="15" t="s">
        <v>37</v>
      </c>
      <c r="D19" s="15" t="s">
        <v>38</v>
      </c>
      <c r="E19" s="15" t="s">
        <v>225</v>
      </c>
      <c r="F19" s="15">
        <v>1</v>
      </c>
      <c r="G19" s="15" t="s">
        <v>1194</v>
      </c>
      <c r="H19" s="16" t="s">
        <v>226</v>
      </c>
      <c r="I19" s="13" t="s">
        <v>2240</v>
      </c>
      <c r="J19" s="17" t="s">
        <v>1579</v>
      </c>
      <c r="K19" s="89" t="s">
        <v>2241</v>
      </c>
      <c r="L19" s="17" t="s">
        <v>1581</v>
      </c>
      <c r="M19" s="65">
        <v>0.24</v>
      </c>
      <c r="N19" s="90">
        <f>34/70</f>
        <v>0.48571428571428571</v>
      </c>
      <c r="O19" s="128"/>
    </row>
    <row r="20" spans="1:15" ht="260.25" customHeight="1" x14ac:dyDescent="0.2">
      <c r="A20" s="24">
        <v>85</v>
      </c>
      <c r="B20" s="15" t="s">
        <v>224</v>
      </c>
      <c r="C20" s="15" t="s">
        <v>41</v>
      </c>
      <c r="D20" s="15" t="s">
        <v>38</v>
      </c>
      <c r="E20" s="15" t="s">
        <v>227</v>
      </c>
      <c r="F20" s="15">
        <v>1</v>
      </c>
      <c r="G20" s="15" t="s">
        <v>1194</v>
      </c>
      <c r="H20" s="16" t="s">
        <v>228</v>
      </c>
      <c r="I20" s="13" t="s">
        <v>1422</v>
      </c>
      <c r="J20" s="17" t="s">
        <v>1580</v>
      </c>
      <c r="K20" s="17" t="s">
        <v>2242</v>
      </c>
      <c r="L20" s="17" t="s">
        <v>1582</v>
      </c>
      <c r="M20" s="65">
        <v>1.25</v>
      </c>
      <c r="N20" s="90">
        <f>5/20</f>
        <v>0.25</v>
      </c>
      <c r="O20" s="128"/>
    </row>
    <row r="21" spans="1:15" ht="125.25" customHeight="1" x14ac:dyDescent="0.2">
      <c r="A21" s="24">
        <v>86</v>
      </c>
      <c r="B21" s="15" t="s">
        <v>224</v>
      </c>
      <c r="C21" s="15" t="s">
        <v>38</v>
      </c>
      <c r="D21" s="15" t="s">
        <v>37</v>
      </c>
      <c r="E21" s="15" t="s">
        <v>229</v>
      </c>
      <c r="F21" s="15">
        <v>1</v>
      </c>
      <c r="G21" s="15" t="s">
        <v>1194</v>
      </c>
      <c r="H21" s="16" t="s">
        <v>230</v>
      </c>
      <c r="I21" s="13" t="s">
        <v>290</v>
      </c>
      <c r="J21" s="17" t="s">
        <v>1847</v>
      </c>
      <c r="K21" s="17" t="s">
        <v>1963</v>
      </c>
      <c r="L21" s="24"/>
      <c r="M21" s="24"/>
    </row>
    <row r="22" spans="1:15" ht="250.5" customHeight="1" x14ac:dyDescent="0.2">
      <c r="A22" s="24">
        <v>87</v>
      </c>
      <c r="B22" s="15" t="s">
        <v>224</v>
      </c>
      <c r="C22" s="15" t="s">
        <v>38</v>
      </c>
      <c r="D22" s="15" t="s">
        <v>41</v>
      </c>
      <c r="E22" s="15" t="s">
        <v>231</v>
      </c>
      <c r="F22" s="15">
        <v>1</v>
      </c>
      <c r="G22" s="15" t="s">
        <v>1194</v>
      </c>
      <c r="H22" s="16" t="s">
        <v>232</v>
      </c>
      <c r="I22" s="13" t="s">
        <v>1422</v>
      </c>
      <c r="J22" s="17" t="s">
        <v>1838</v>
      </c>
      <c r="K22" s="17" t="s">
        <v>2056</v>
      </c>
      <c r="L22" s="24"/>
      <c r="M22" s="24"/>
    </row>
    <row r="23" spans="1:15" ht="147" customHeight="1" x14ac:dyDescent="0.2">
      <c r="A23" s="24">
        <v>88</v>
      </c>
      <c r="B23" s="15" t="s">
        <v>224</v>
      </c>
      <c r="C23" s="15" t="s">
        <v>38</v>
      </c>
      <c r="D23" s="15" t="s">
        <v>48</v>
      </c>
      <c r="E23" s="15" t="s">
        <v>233</v>
      </c>
      <c r="F23" s="15">
        <v>1</v>
      </c>
      <c r="G23" s="15" t="s">
        <v>1194</v>
      </c>
      <c r="H23" s="16" t="s">
        <v>234</v>
      </c>
      <c r="I23" s="13" t="s">
        <v>291</v>
      </c>
      <c r="J23" s="17" t="s">
        <v>1503</v>
      </c>
      <c r="K23" s="17" t="s">
        <v>1921</v>
      </c>
      <c r="L23" s="24"/>
      <c r="M23" s="24"/>
    </row>
    <row r="24" spans="1:15" ht="76.5" customHeight="1" x14ac:dyDescent="0.2">
      <c r="A24" s="24">
        <v>23</v>
      </c>
      <c r="B24" s="15" t="s">
        <v>173</v>
      </c>
      <c r="C24" s="15" t="s">
        <v>38</v>
      </c>
      <c r="D24" s="15" t="s">
        <v>41</v>
      </c>
      <c r="E24" s="15" t="s">
        <v>90</v>
      </c>
      <c r="F24" s="15">
        <v>0</v>
      </c>
      <c r="G24" s="15" t="s">
        <v>1218</v>
      </c>
      <c r="H24" s="16" t="s">
        <v>91</v>
      </c>
      <c r="I24" s="13" t="s">
        <v>9</v>
      </c>
      <c r="J24" s="13" t="s">
        <v>9</v>
      </c>
      <c r="K24" s="13" t="s">
        <v>2053</v>
      </c>
      <c r="L24" s="24"/>
      <c r="M24" s="24"/>
    </row>
    <row r="25" spans="1:15" ht="204.75" customHeight="1" x14ac:dyDescent="0.2">
      <c r="A25" s="24">
        <v>28</v>
      </c>
      <c r="B25" s="15" t="s">
        <v>173</v>
      </c>
      <c r="C25" s="15" t="s">
        <v>38</v>
      </c>
      <c r="D25" s="15" t="s">
        <v>60</v>
      </c>
      <c r="E25" s="15" t="s">
        <v>100</v>
      </c>
      <c r="F25" s="15">
        <v>1</v>
      </c>
      <c r="G25" s="15" t="s">
        <v>1937</v>
      </c>
      <c r="H25" s="16" t="s">
        <v>101</v>
      </c>
      <c r="I25" s="13" t="s">
        <v>1178</v>
      </c>
      <c r="J25" s="17" t="s">
        <v>1478</v>
      </c>
      <c r="K25" s="13" t="s">
        <v>1945</v>
      </c>
      <c r="L25" s="24"/>
      <c r="M25" s="24"/>
    </row>
    <row r="26" spans="1:15" ht="408.75" customHeight="1" x14ac:dyDescent="0.2">
      <c r="A26" s="174">
        <v>29</v>
      </c>
      <c r="B26" s="175" t="s">
        <v>173</v>
      </c>
      <c r="C26" s="175" t="s">
        <v>38</v>
      </c>
      <c r="D26" s="175" t="s">
        <v>63</v>
      </c>
      <c r="E26" s="175" t="s">
        <v>102</v>
      </c>
      <c r="F26" s="175">
        <v>0</v>
      </c>
      <c r="G26" s="175" t="s">
        <v>1218</v>
      </c>
      <c r="H26" s="177" t="s">
        <v>103</v>
      </c>
      <c r="I26" s="177" t="s">
        <v>9</v>
      </c>
      <c r="J26" s="180" t="s">
        <v>1834</v>
      </c>
      <c r="K26" s="170" t="s">
        <v>2063</v>
      </c>
      <c r="L26" s="24"/>
      <c r="M26" s="24"/>
    </row>
    <row r="27" spans="1:15" ht="234.75" customHeight="1" x14ac:dyDescent="0.2">
      <c r="A27" s="174"/>
      <c r="B27" s="176"/>
      <c r="C27" s="176"/>
      <c r="D27" s="176"/>
      <c r="E27" s="176"/>
      <c r="F27" s="176"/>
      <c r="G27" s="176"/>
      <c r="H27" s="178"/>
      <c r="I27" s="178"/>
      <c r="J27" s="181"/>
      <c r="K27" s="171"/>
      <c r="L27" s="24"/>
      <c r="M27" s="24"/>
    </row>
    <row r="28" spans="1:15" ht="22.5" x14ac:dyDescent="0.2">
      <c r="A28" s="24">
        <v>30</v>
      </c>
      <c r="B28" s="15" t="s">
        <v>173</v>
      </c>
      <c r="C28" s="15" t="s">
        <v>38</v>
      </c>
      <c r="D28" s="15" t="s">
        <v>104</v>
      </c>
      <c r="E28" s="15" t="s">
        <v>105</v>
      </c>
      <c r="F28" s="15">
        <v>0</v>
      </c>
      <c r="G28" s="15" t="s">
        <v>1218</v>
      </c>
      <c r="H28" s="16" t="s">
        <v>106</v>
      </c>
      <c r="I28" s="13" t="s">
        <v>9</v>
      </c>
      <c r="J28" s="13" t="s">
        <v>9</v>
      </c>
      <c r="K28" s="13" t="s">
        <v>9</v>
      </c>
      <c r="L28" s="24"/>
      <c r="M28" s="24"/>
    </row>
    <row r="29" spans="1:15" ht="173.25" customHeight="1" x14ac:dyDescent="0.2">
      <c r="A29" s="24">
        <v>32</v>
      </c>
      <c r="B29" s="15" t="s">
        <v>173</v>
      </c>
      <c r="C29" s="15" t="s">
        <v>38</v>
      </c>
      <c r="D29" s="15" t="s">
        <v>110</v>
      </c>
      <c r="E29" s="15" t="s">
        <v>111</v>
      </c>
      <c r="F29" s="15">
        <v>2</v>
      </c>
      <c r="G29" s="15" t="s">
        <v>1218</v>
      </c>
      <c r="H29" s="16" t="s">
        <v>112</v>
      </c>
      <c r="I29" s="13" t="s">
        <v>20</v>
      </c>
      <c r="J29" s="13" t="s">
        <v>1516</v>
      </c>
      <c r="K29" s="13" t="s">
        <v>2194</v>
      </c>
      <c r="L29" s="24"/>
      <c r="M29" s="24"/>
    </row>
    <row r="30" spans="1:15" ht="33.75" x14ac:dyDescent="0.2">
      <c r="A30" s="24">
        <v>33</v>
      </c>
      <c r="B30" s="15" t="s">
        <v>173</v>
      </c>
      <c r="C30" s="15" t="s">
        <v>38</v>
      </c>
      <c r="D30" s="15" t="s">
        <v>113</v>
      </c>
      <c r="E30" s="15" t="s">
        <v>114</v>
      </c>
      <c r="F30" s="15">
        <v>2</v>
      </c>
      <c r="G30" s="15" t="s">
        <v>1218</v>
      </c>
      <c r="H30" s="16" t="s">
        <v>115</v>
      </c>
      <c r="I30" s="13" t="s">
        <v>21</v>
      </c>
      <c r="J30" s="17" t="s">
        <v>1506</v>
      </c>
      <c r="K30" s="17" t="s">
        <v>2089</v>
      </c>
      <c r="L30" s="24"/>
      <c r="M30" s="24"/>
    </row>
    <row r="31" spans="1:15" ht="63.75" customHeight="1" x14ac:dyDescent="0.2">
      <c r="A31" s="24">
        <v>53</v>
      </c>
      <c r="B31" s="15" t="s">
        <v>175</v>
      </c>
      <c r="C31" s="15" t="s">
        <v>48</v>
      </c>
      <c r="D31" s="15" t="s">
        <v>38</v>
      </c>
      <c r="E31" s="15" t="s">
        <v>154</v>
      </c>
      <c r="F31" s="15">
        <v>1</v>
      </c>
      <c r="G31" s="15" t="s">
        <v>1218</v>
      </c>
      <c r="H31" s="16" t="s">
        <v>155</v>
      </c>
      <c r="I31" s="13" t="s">
        <v>27</v>
      </c>
      <c r="J31" s="50" t="s">
        <v>1505</v>
      </c>
      <c r="K31" s="50" t="s">
        <v>2189</v>
      </c>
      <c r="L31" s="17" t="s">
        <v>1583</v>
      </c>
      <c r="M31" s="108" t="s">
        <v>1585</v>
      </c>
      <c r="N31" s="108" t="s">
        <v>2190</v>
      </c>
      <c r="O31" s="142"/>
    </row>
    <row r="32" spans="1:15" ht="33.75" x14ac:dyDescent="0.2">
      <c r="A32" s="24">
        <v>54</v>
      </c>
      <c r="B32" s="15" t="s">
        <v>175</v>
      </c>
      <c r="C32" s="15" t="s">
        <v>51</v>
      </c>
      <c r="D32" s="15" t="s">
        <v>38</v>
      </c>
      <c r="E32" s="15" t="s">
        <v>156</v>
      </c>
      <c r="F32" s="15" t="s">
        <v>3</v>
      </c>
      <c r="G32" s="15" t="s">
        <v>1218</v>
      </c>
      <c r="H32" s="16" t="s">
        <v>157</v>
      </c>
      <c r="I32" s="13" t="s">
        <v>26</v>
      </c>
      <c r="J32" s="13" t="s">
        <v>26</v>
      </c>
      <c r="K32" s="13" t="s">
        <v>26</v>
      </c>
      <c r="L32" s="17" t="s">
        <v>1584</v>
      </c>
      <c r="M32" s="108" t="s">
        <v>1538</v>
      </c>
      <c r="N32" s="108" t="s">
        <v>1538</v>
      </c>
      <c r="O32" s="143"/>
    </row>
    <row r="33" spans="1:15" ht="72" customHeight="1" x14ac:dyDescent="0.2">
      <c r="A33" s="24">
        <v>55</v>
      </c>
      <c r="B33" s="15" t="s">
        <v>175</v>
      </c>
      <c r="C33" s="15" t="s">
        <v>54</v>
      </c>
      <c r="D33" s="15" t="s">
        <v>38</v>
      </c>
      <c r="E33" s="15" t="s">
        <v>158</v>
      </c>
      <c r="F33" s="15">
        <v>2</v>
      </c>
      <c r="G33" s="15" t="s">
        <v>1218</v>
      </c>
      <c r="H33" s="16" t="s">
        <v>159</v>
      </c>
      <c r="I33" s="13" t="s">
        <v>28</v>
      </c>
      <c r="J33" s="17" t="s">
        <v>1424</v>
      </c>
      <c r="K33" s="17" t="s">
        <v>2188</v>
      </c>
      <c r="L33" s="17" t="s">
        <v>1586</v>
      </c>
      <c r="M33" s="108" t="s">
        <v>1587</v>
      </c>
      <c r="N33" s="108" t="s">
        <v>2191</v>
      </c>
      <c r="O33" s="144"/>
    </row>
    <row r="34" spans="1:15" ht="75.75" customHeight="1" x14ac:dyDescent="0.2">
      <c r="A34" s="24">
        <v>56</v>
      </c>
      <c r="B34" s="15" t="s">
        <v>175</v>
      </c>
      <c r="C34" s="15" t="s">
        <v>57</v>
      </c>
      <c r="D34" s="15" t="s">
        <v>38</v>
      </c>
      <c r="E34" s="15" t="s">
        <v>160</v>
      </c>
      <c r="F34" s="15">
        <v>1</v>
      </c>
      <c r="G34" s="15" t="s">
        <v>1218</v>
      </c>
      <c r="H34" s="16" t="s">
        <v>161</v>
      </c>
      <c r="I34" s="13" t="s">
        <v>29</v>
      </c>
      <c r="J34" s="13" t="s">
        <v>1875</v>
      </c>
      <c r="K34" s="13" t="s">
        <v>2196</v>
      </c>
      <c r="L34" s="17" t="s">
        <v>1588</v>
      </c>
      <c r="M34" s="108" t="s">
        <v>1876</v>
      </c>
      <c r="N34" s="108" t="s">
        <v>2192</v>
      </c>
      <c r="O34" s="142"/>
    </row>
    <row r="35" spans="1:15" ht="80.25" customHeight="1" x14ac:dyDescent="0.2">
      <c r="A35" s="24">
        <v>61</v>
      </c>
      <c r="B35" s="15" t="s">
        <v>175</v>
      </c>
      <c r="C35" s="15" t="s">
        <v>38</v>
      </c>
      <c r="D35" s="15" t="s">
        <v>54</v>
      </c>
      <c r="E35" s="15" t="s">
        <v>169</v>
      </c>
      <c r="F35" s="15">
        <v>1</v>
      </c>
      <c r="G35" s="15" t="s">
        <v>1218</v>
      </c>
      <c r="H35" s="16" t="s">
        <v>170</v>
      </c>
      <c r="I35" s="13" t="s">
        <v>29</v>
      </c>
      <c r="J35" s="13" t="s">
        <v>1875</v>
      </c>
      <c r="K35" s="13" t="s">
        <v>2196</v>
      </c>
      <c r="L35" s="24"/>
      <c r="M35" s="24"/>
    </row>
    <row r="36" spans="1:15" ht="233.25" customHeight="1" x14ac:dyDescent="0.2">
      <c r="A36" s="24">
        <v>62</v>
      </c>
      <c r="B36" s="15" t="s">
        <v>179</v>
      </c>
      <c r="C36" s="15" t="s">
        <v>37</v>
      </c>
      <c r="D36" s="15" t="s">
        <v>38</v>
      </c>
      <c r="E36" s="15" t="s">
        <v>181</v>
      </c>
      <c r="F36" s="15">
        <v>0</v>
      </c>
      <c r="G36" s="15" t="s">
        <v>1918</v>
      </c>
      <c r="H36" s="16" t="s">
        <v>182</v>
      </c>
      <c r="I36" s="13" t="s">
        <v>281</v>
      </c>
      <c r="J36" s="13" t="s">
        <v>281</v>
      </c>
      <c r="K36" s="93" t="s">
        <v>281</v>
      </c>
      <c r="L36" s="17" t="s">
        <v>1589</v>
      </c>
      <c r="M36" s="51" t="s">
        <v>1538</v>
      </c>
      <c r="N36" s="51" t="s">
        <v>1538</v>
      </c>
      <c r="O36" s="143"/>
    </row>
    <row r="37" spans="1:15" ht="124.5" customHeight="1" x14ac:dyDescent="0.2">
      <c r="A37" s="24">
        <v>63</v>
      </c>
      <c r="B37" s="15" t="s">
        <v>179</v>
      </c>
      <c r="C37" s="15" t="s">
        <v>41</v>
      </c>
      <c r="D37" s="15" t="s">
        <v>38</v>
      </c>
      <c r="E37" s="15" t="s">
        <v>183</v>
      </c>
      <c r="F37" s="15">
        <v>2</v>
      </c>
      <c r="G37" s="15" t="s">
        <v>1918</v>
      </c>
      <c r="H37" s="16" t="s">
        <v>184</v>
      </c>
      <c r="I37" s="13" t="s">
        <v>282</v>
      </c>
      <c r="J37" s="17" t="s">
        <v>1916</v>
      </c>
      <c r="K37" s="17" t="s">
        <v>2054</v>
      </c>
      <c r="L37" s="17" t="s">
        <v>1590</v>
      </c>
      <c r="M37" s="65">
        <v>1.38</v>
      </c>
      <c r="N37" s="90">
        <f>82/60</f>
        <v>1.3666666666666667</v>
      </c>
      <c r="O37" s="142"/>
    </row>
    <row r="38" spans="1:15" ht="135.75" customHeight="1" x14ac:dyDescent="0.2">
      <c r="A38" s="24">
        <v>64</v>
      </c>
      <c r="B38" s="15" t="s">
        <v>179</v>
      </c>
      <c r="C38" s="15" t="s">
        <v>48</v>
      </c>
      <c r="D38" s="15" t="s">
        <v>38</v>
      </c>
      <c r="E38" s="15" t="s">
        <v>185</v>
      </c>
      <c r="F38" s="15">
        <v>1</v>
      </c>
      <c r="G38" s="15" t="s">
        <v>1918</v>
      </c>
      <c r="H38" s="16" t="s">
        <v>186</v>
      </c>
      <c r="I38" s="13" t="s">
        <v>1182</v>
      </c>
      <c r="J38" s="48" t="s">
        <v>1621</v>
      </c>
      <c r="K38" s="48" t="s">
        <v>1951</v>
      </c>
      <c r="L38" s="17" t="s">
        <v>1623</v>
      </c>
      <c r="M38" s="65">
        <v>0.93</v>
      </c>
      <c r="N38" s="90">
        <f>570.7/600</f>
        <v>0.95116666666666672</v>
      </c>
      <c r="O38" s="142"/>
    </row>
    <row r="39" spans="1:15" ht="153" customHeight="1" x14ac:dyDescent="0.2">
      <c r="A39" s="24">
        <v>65</v>
      </c>
      <c r="B39" s="15" t="s">
        <v>179</v>
      </c>
      <c r="C39" s="15" t="s">
        <v>51</v>
      </c>
      <c r="D39" s="15" t="s">
        <v>38</v>
      </c>
      <c r="E39" s="15" t="s">
        <v>187</v>
      </c>
      <c r="F39" s="15">
        <v>1</v>
      </c>
      <c r="G39" s="15" t="s">
        <v>1918</v>
      </c>
      <c r="H39" s="16" t="s">
        <v>188</v>
      </c>
      <c r="I39" s="13" t="s">
        <v>1184</v>
      </c>
      <c r="J39" s="13" t="s">
        <v>1622</v>
      </c>
      <c r="K39" s="13" t="s">
        <v>1952</v>
      </c>
      <c r="L39" s="17" t="s">
        <v>1624</v>
      </c>
      <c r="M39" s="65">
        <v>0.87</v>
      </c>
      <c r="N39" s="90">
        <f>490.2/550</f>
        <v>0.89127272727272722</v>
      </c>
      <c r="O39" s="146"/>
    </row>
    <row r="40" spans="1:15" ht="102.75" customHeight="1" x14ac:dyDescent="0.2">
      <c r="A40" s="24">
        <v>77</v>
      </c>
      <c r="B40" s="15" t="s">
        <v>200</v>
      </c>
      <c r="C40" s="15" t="s">
        <v>57</v>
      </c>
      <c r="D40" s="15" t="s">
        <v>38</v>
      </c>
      <c r="E40" s="15" t="s">
        <v>211</v>
      </c>
      <c r="F40" s="15">
        <v>1</v>
      </c>
      <c r="G40" s="15" t="s">
        <v>2079</v>
      </c>
      <c r="H40" s="16" t="s">
        <v>212</v>
      </c>
      <c r="I40" s="13" t="s">
        <v>1050</v>
      </c>
      <c r="J40" s="17" t="s">
        <v>1423</v>
      </c>
      <c r="K40" s="17" t="s">
        <v>2163</v>
      </c>
      <c r="L40" s="89" t="s">
        <v>1591</v>
      </c>
      <c r="M40" s="92">
        <v>1</v>
      </c>
      <c r="N40" s="92">
        <v>1</v>
      </c>
      <c r="O40" s="142"/>
    </row>
    <row r="41" spans="1:15" ht="96.75" customHeight="1" x14ac:dyDescent="0.2">
      <c r="A41" s="24">
        <v>83</v>
      </c>
      <c r="B41" s="15" t="s">
        <v>200</v>
      </c>
      <c r="C41" s="15" t="s">
        <v>38</v>
      </c>
      <c r="D41" s="15" t="s">
        <v>57</v>
      </c>
      <c r="E41" s="15" t="s">
        <v>222</v>
      </c>
      <c r="F41" s="15">
        <v>1</v>
      </c>
      <c r="G41" s="15" t="s">
        <v>1218</v>
      </c>
      <c r="H41" s="16" t="s">
        <v>223</v>
      </c>
      <c r="I41" s="12" t="s">
        <v>1050</v>
      </c>
      <c r="J41" s="17" t="s">
        <v>1479</v>
      </c>
      <c r="K41" s="17" t="s">
        <v>1953</v>
      </c>
      <c r="L41" s="24"/>
      <c r="M41" s="24"/>
    </row>
    <row r="42" spans="1:15" ht="131.25" customHeight="1" x14ac:dyDescent="0.2">
      <c r="A42" s="24">
        <v>89</v>
      </c>
      <c r="B42" s="15" t="s">
        <v>235</v>
      </c>
      <c r="C42" s="15" t="s">
        <v>37</v>
      </c>
      <c r="D42" s="15" t="s">
        <v>38</v>
      </c>
      <c r="E42" s="15" t="s">
        <v>236</v>
      </c>
      <c r="F42" s="15">
        <v>1</v>
      </c>
      <c r="G42" s="15" t="s">
        <v>1218</v>
      </c>
      <c r="H42" s="16" t="s">
        <v>237</v>
      </c>
      <c r="I42" s="13" t="s">
        <v>1050</v>
      </c>
      <c r="J42" s="13" t="s">
        <v>1448</v>
      </c>
      <c r="K42" s="93" t="s">
        <v>1448</v>
      </c>
      <c r="L42" s="17" t="s">
        <v>1592</v>
      </c>
      <c r="M42" s="51" t="s">
        <v>1538</v>
      </c>
      <c r="N42" s="51" t="s">
        <v>1538</v>
      </c>
      <c r="O42" s="143"/>
    </row>
    <row r="43" spans="1:15" ht="234" customHeight="1" x14ac:dyDescent="0.2">
      <c r="A43" s="24">
        <v>90</v>
      </c>
      <c r="B43" s="15" t="s">
        <v>235</v>
      </c>
      <c r="C43" s="15" t="s">
        <v>41</v>
      </c>
      <c r="D43" s="15" t="s">
        <v>38</v>
      </c>
      <c r="E43" s="15" t="s">
        <v>238</v>
      </c>
      <c r="F43" s="15">
        <v>0</v>
      </c>
      <c r="G43" s="15" t="s">
        <v>1218</v>
      </c>
      <c r="H43" s="16" t="s">
        <v>239</v>
      </c>
      <c r="I43" s="12" t="s">
        <v>1050</v>
      </c>
      <c r="J43" s="12" t="s">
        <v>2076</v>
      </c>
      <c r="K43" s="12" t="s">
        <v>2077</v>
      </c>
      <c r="L43" s="17" t="s">
        <v>1803</v>
      </c>
      <c r="M43" s="65">
        <v>0</v>
      </c>
      <c r="N43" s="90">
        <f>71/75</f>
        <v>0.94666666666666666</v>
      </c>
      <c r="O43" s="142"/>
    </row>
    <row r="44" spans="1:15" ht="119.25" customHeight="1" x14ac:dyDescent="0.2">
      <c r="A44" s="24">
        <v>91</v>
      </c>
      <c r="B44" s="15" t="s">
        <v>235</v>
      </c>
      <c r="C44" s="15" t="s">
        <v>38</v>
      </c>
      <c r="D44" s="15" t="s">
        <v>37</v>
      </c>
      <c r="E44" s="15" t="s">
        <v>240</v>
      </c>
      <c r="F44" s="15">
        <v>1</v>
      </c>
      <c r="G44" s="15" t="s">
        <v>1218</v>
      </c>
      <c r="H44" s="16" t="s">
        <v>241</v>
      </c>
      <c r="I44" s="13" t="s">
        <v>1199</v>
      </c>
      <c r="J44" s="17" t="s">
        <v>1425</v>
      </c>
      <c r="K44" s="17" t="s">
        <v>2032</v>
      </c>
      <c r="L44" s="24"/>
      <c r="M44" s="24"/>
    </row>
    <row r="45" spans="1:15" ht="91.5" customHeight="1" x14ac:dyDescent="0.2">
      <c r="A45" s="24">
        <v>92</v>
      </c>
      <c r="B45" s="15" t="s">
        <v>235</v>
      </c>
      <c r="C45" s="15" t="s">
        <v>38</v>
      </c>
      <c r="D45" s="15" t="s">
        <v>41</v>
      </c>
      <c r="E45" s="15" t="s">
        <v>242</v>
      </c>
      <c r="F45" s="15">
        <v>2</v>
      </c>
      <c r="G45" s="15" t="s">
        <v>1218</v>
      </c>
      <c r="H45" s="16" t="s">
        <v>243</v>
      </c>
      <c r="I45" s="13" t="s">
        <v>296</v>
      </c>
      <c r="J45" s="50" t="s">
        <v>1426</v>
      </c>
      <c r="K45" s="17" t="s">
        <v>2033</v>
      </c>
      <c r="L45" s="24"/>
      <c r="M45" s="24"/>
    </row>
    <row r="46" spans="1:15" ht="162" customHeight="1" x14ac:dyDescent="0.2">
      <c r="A46" s="24">
        <v>94</v>
      </c>
      <c r="B46" s="15" t="s">
        <v>246</v>
      </c>
      <c r="C46" s="15" t="s">
        <v>37</v>
      </c>
      <c r="D46" s="15" t="s">
        <v>38</v>
      </c>
      <c r="E46" s="15" t="s">
        <v>247</v>
      </c>
      <c r="F46" s="15">
        <v>0</v>
      </c>
      <c r="G46" s="15" t="s">
        <v>1218</v>
      </c>
      <c r="H46" s="16" t="s">
        <v>248</v>
      </c>
      <c r="I46" s="13" t="s">
        <v>293</v>
      </c>
      <c r="J46" s="13" t="s">
        <v>293</v>
      </c>
      <c r="K46" s="13" t="s">
        <v>2164</v>
      </c>
      <c r="L46" s="17" t="s">
        <v>2075</v>
      </c>
      <c r="M46" s="51" t="s">
        <v>1538</v>
      </c>
      <c r="N46" s="72">
        <v>0.75</v>
      </c>
      <c r="O46" s="142"/>
    </row>
    <row r="47" spans="1:15" ht="318.75" customHeight="1" x14ac:dyDescent="0.2">
      <c r="A47" s="24">
        <v>95</v>
      </c>
      <c r="B47" s="15" t="s">
        <v>246</v>
      </c>
      <c r="C47" s="15" t="s">
        <v>38</v>
      </c>
      <c r="D47" s="15" t="s">
        <v>37</v>
      </c>
      <c r="E47" s="15" t="s">
        <v>249</v>
      </c>
      <c r="F47" s="15">
        <v>1</v>
      </c>
      <c r="G47" s="15" t="s">
        <v>1218</v>
      </c>
      <c r="H47" s="16" t="s">
        <v>250</v>
      </c>
      <c r="I47" s="13" t="s">
        <v>294</v>
      </c>
      <c r="J47" s="78" t="s">
        <v>1837</v>
      </c>
      <c r="K47" s="85" t="s">
        <v>1964</v>
      </c>
      <c r="L47" s="24"/>
      <c r="M47" s="24"/>
    </row>
    <row r="48" spans="1:15" ht="238.5" customHeight="1" x14ac:dyDescent="0.2">
      <c r="A48" s="24">
        <v>97</v>
      </c>
      <c r="B48" s="15" t="s">
        <v>246</v>
      </c>
      <c r="C48" s="15" t="s">
        <v>38</v>
      </c>
      <c r="D48" s="15" t="s">
        <v>48</v>
      </c>
      <c r="E48" s="15" t="s">
        <v>253</v>
      </c>
      <c r="F48" s="15">
        <v>0</v>
      </c>
      <c r="G48" s="15" t="s">
        <v>1218</v>
      </c>
      <c r="H48" s="16" t="s">
        <v>254</v>
      </c>
      <c r="I48" s="13" t="s">
        <v>293</v>
      </c>
      <c r="J48" s="13" t="s">
        <v>293</v>
      </c>
      <c r="K48" s="13" t="s">
        <v>2067</v>
      </c>
      <c r="L48" s="24"/>
      <c r="M48" s="24"/>
    </row>
    <row r="49" spans="1:15" ht="342" customHeight="1" x14ac:dyDescent="0.2">
      <c r="A49" s="24">
        <v>98</v>
      </c>
      <c r="B49" s="15" t="s">
        <v>255</v>
      </c>
      <c r="C49" s="15" t="s">
        <v>37</v>
      </c>
      <c r="D49" s="15" t="s">
        <v>38</v>
      </c>
      <c r="E49" s="15" t="s">
        <v>256</v>
      </c>
      <c r="F49" s="15">
        <v>0</v>
      </c>
      <c r="G49" s="15" t="s">
        <v>1217</v>
      </c>
      <c r="H49" s="16" t="s">
        <v>257</v>
      </c>
      <c r="I49" s="13" t="s">
        <v>1050</v>
      </c>
      <c r="J49" s="17" t="s">
        <v>1809</v>
      </c>
      <c r="K49" s="17" t="s">
        <v>2052</v>
      </c>
      <c r="L49" s="17" t="s">
        <v>1593</v>
      </c>
      <c r="M49" s="65">
        <v>0.53</v>
      </c>
      <c r="N49" s="90">
        <f>37/70</f>
        <v>0.52857142857142858</v>
      </c>
      <c r="O49" s="128"/>
    </row>
    <row r="50" spans="1:15" ht="338.25" customHeight="1" x14ac:dyDescent="0.2">
      <c r="A50" s="24">
        <v>99</v>
      </c>
      <c r="B50" s="15" t="s">
        <v>255</v>
      </c>
      <c r="C50" s="15" t="s">
        <v>38</v>
      </c>
      <c r="D50" s="15" t="s">
        <v>37</v>
      </c>
      <c r="E50" s="15" t="s">
        <v>258</v>
      </c>
      <c r="F50" s="15">
        <v>1</v>
      </c>
      <c r="G50" s="15" t="s">
        <v>1218</v>
      </c>
      <c r="H50" s="16" t="s">
        <v>259</v>
      </c>
      <c r="I50" s="13" t="s">
        <v>1201</v>
      </c>
      <c r="J50" s="13" t="s">
        <v>1201</v>
      </c>
      <c r="K50" s="13" t="s">
        <v>2068</v>
      </c>
      <c r="L50" s="24"/>
      <c r="M50" s="24"/>
    </row>
    <row r="51" spans="1:15" ht="126" customHeight="1" x14ac:dyDescent="0.2">
      <c r="A51" s="24">
        <v>100</v>
      </c>
      <c r="B51" s="15" t="s">
        <v>255</v>
      </c>
      <c r="C51" s="15" t="s">
        <v>38</v>
      </c>
      <c r="D51" s="15" t="s">
        <v>41</v>
      </c>
      <c r="E51" s="15" t="s">
        <v>260</v>
      </c>
      <c r="F51" s="15">
        <v>0</v>
      </c>
      <c r="G51" s="15" t="s">
        <v>1218</v>
      </c>
      <c r="H51" s="16" t="s">
        <v>261</v>
      </c>
      <c r="I51" s="13" t="s">
        <v>295</v>
      </c>
      <c r="J51" s="17" t="s">
        <v>1848</v>
      </c>
      <c r="K51" s="17" t="s">
        <v>1848</v>
      </c>
      <c r="L51" s="24"/>
      <c r="M51" s="24"/>
    </row>
    <row r="52" spans="1:15" ht="75.75" customHeight="1" x14ac:dyDescent="0.2">
      <c r="A52" s="24">
        <v>104</v>
      </c>
      <c r="B52" s="15" t="s">
        <v>262</v>
      </c>
      <c r="C52" s="15" t="s">
        <v>51</v>
      </c>
      <c r="D52" s="15" t="s">
        <v>38</v>
      </c>
      <c r="E52" s="15" t="s">
        <v>269</v>
      </c>
      <c r="F52" s="15">
        <v>0</v>
      </c>
      <c r="G52" s="15" t="s">
        <v>1920</v>
      </c>
      <c r="H52" s="16" t="s">
        <v>270</v>
      </c>
      <c r="I52" s="13" t="s">
        <v>1050</v>
      </c>
      <c r="J52" s="79" t="s">
        <v>1839</v>
      </c>
      <c r="K52" s="95" t="s">
        <v>2069</v>
      </c>
      <c r="L52" s="17" t="s">
        <v>1594</v>
      </c>
      <c r="M52" s="51" t="s">
        <v>1877</v>
      </c>
      <c r="N52" s="51" t="s">
        <v>2073</v>
      </c>
      <c r="O52" s="128"/>
    </row>
    <row r="53" spans="1:15" ht="409.5" customHeight="1" x14ac:dyDescent="0.2">
      <c r="A53" s="24">
        <v>108</v>
      </c>
      <c r="B53" s="15" t="s">
        <v>262</v>
      </c>
      <c r="C53" s="15" t="s">
        <v>38</v>
      </c>
      <c r="D53" s="15" t="s">
        <v>51</v>
      </c>
      <c r="E53" s="15" t="s">
        <v>277</v>
      </c>
      <c r="F53" s="15">
        <v>0</v>
      </c>
      <c r="G53" s="15" t="s">
        <v>1218</v>
      </c>
      <c r="H53" s="16" t="s">
        <v>278</v>
      </c>
      <c r="I53" s="13" t="s">
        <v>1204</v>
      </c>
      <c r="J53" s="17" t="s">
        <v>1836</v>
      </c>
      <c r="K53" s="17" t="s">
        <v>2071</v>
      </c>
      <c r="L53" s="24"/>
      <c r="M53" s="24"/>
    </row>
    <row r="54" spans="1:15" ht="123" customHeight="1" x14ac:dyDescent="0.2">
      <c r="A54" s="24">
        <v>109</v>
      </c>
      <c r="B54" s="15" t="s">
        <v>262</v>
      </c>
      <c r="C54" s="15" t="s">
        <v>38</v>
      </c>
      <c r="D54" s="15" t="s">
        <v>54</v>
      </c>
      <c r="E54" s="15" t="s">
        <v>279</v>
      </c>
      <c r="F54" s="15">
        <v>2</v>
      </c>
      <c r="G54" s="15" t="s">
        <v>1218</v>
      </c>
      <c r="H54" s="16" t="s">
        <v>280</v>
      </c>
      <c r="I54" s="13" t="s">
        <v>1205</v>
      </c>
      <c r="J54" s="17" t="s">
        <v>1831</v>
      </c>
      <c r="K54" s="17" t="s">
        <v>1957</v>
      </c>
      <c r="L54" s="24"/>
      <c r="M54" s="24"/>
    </row>
    <row r="55" spans="1:15" ht="35.25" customHeight="1" x14ac:dyDescent="0.2">
      <c r="A55" s="24">
        <v>8</v>
      </c>
      <c r="B55" s="15" t="s">
        <v>171</v>
      </c>
      <c r="C55" s="15" t="s">
        <v>38</v>
      </c>
      <c r="D55" s="15" t="s">
        <v>57</v>
      </c>
      <c r="E55" s="15" t="s">
        <v>58</v>
      </c>
      <c r="F55" s="15" t="s">
        <v>3</v>
      </c>
      <c r="G55" s="15" t="s">
        <v>1193</v>
      </c>
      <c r="H55" s="16" t="s">
        <v>59</v>
      </c>
      <c r="I55" s="13" t="s">
        <v>0</v>
      </c>
      <c r="J55" s="17" t="s">
        <v>1445</v>
      </c>
      <c r="K55" s="17" t="s">
        <v>1906</v>
      </c>
      <c r="L55" s="24"/>
      <c r="M55" s="24"/>
    </row>
    <row r="56" spans="1:15" ht="156" customHeight="1" x14ac:dyDescent="0.2">
      <c r="A56" s="24">
        <v>11</v>
      </c>
      <c r="B56" s="15" t="s">
        <v>172</v>
      </c>
      <c r="C56" s="15" t="s">
        <v>37</v>
      </c>
      <c r="D56" s="15" t="s">
        <v>38</v>
      </c>
      <c r="E56" s="15" t="s">
        <v>66</v>
      </c>
      <c r="F56" s="15">
        <v>1</v>
      </c>
      <c r="G56" s="15" t="s">
        <v>1193</v>
      </c>
      <c r="H56" s="16" t="s">
        <v>67</v>
      </c>
      <c r="I56" s="13" t="s">
        <v>1177</v>
      </c>
      <c r="J56" s="50" t="s">
        <v>1596</v>
      </c>
      <c r="K56" s="89" t="s">
        <v>1028</v>
      </c>
      <c r="L56" s="17" t="s">
        <v>1887</v>
      </c>
      <c r="M56" s="65">
        <v>2</v>
      </c>
      <c r="N56" s="72">
        <v>0</v>
      </c>
      <c r="O56" s="143"/>
    </row>
    <row r="57" spans="1:15" ht="117" customHeight="1" x14ac:dyDescent="0.2">
      <c r="A57" s="24">
        <v>12</v>
      </c>
      <c r="B57" s="15" t="s">
        <v>172</v>
      </c>
      <c r="C57" s="15" t="s">
        <v>41</v>
      </c>
      <c r="D57" s="15" t="s">
        <v>38</v>
      </c>
      <c r="E57" s="15" t="s">
        <v>68</v>
      </c>
      <c r="F57" s="15">
        <v>0</v>
      </c>
      <c r="G57" s="15" t="s">
        <v>1193</v>
      </c>
      <c r="H57" s="16" t="s">
        <v>69</v>
      </c>
      <c r="I57" s="13" t="s">
        <v>4</v>
      </c>
      <c r="J57" s="48" t="s">
        <v>1595</v>
      </c>
      <c r="K57" s="48" t="s">
        <v>1028</v>
      </c>
      <c r="L57" s="17" t="s">
        <v>1888</v>
      </c>
      <c r="M57" s="65">
        <v>0</v>
      </c>
      <c r="N57" s="72">
        <v>0</v>
      </c>
      <c r="O57" s="143"/>
    </row>
    <row r="58" spans="1:15" ht="143.25" customHeight="1" x14ac:dyDescent="0.2">
      <c r="A58" s="24">
        <v>70</v>
      </c>
      <c r="B58" s="15" t="s">
        <v>179</v>
      </c>
      <c r="C58" s="15" t="s">
        <v>38</v>
      </c>
      <c r="D58" s="15" t="s">
        <v>51</v>
      </c>
      <c r="E58" s="15" t="s">
        <v>196</v>
      </c>
      <c r="F58" s="15">
        <v>2</v>
      </c>
      <c r="G58" s="15" t="s">
        <v>1917</v>
      </c>
      <c r="H58" s="16" t="s">
        <v>197</v>
      </c>
      <c r="I58" s="13" t="s">
        <v>1185</v>
      </c>
      <c r="J58" s="17" t="s">
        <v>1845</v>
      </c>
      <c r="K58" s="17" t="s">
        <v>2031</v>
      </c>
      <c r="L58" s="24"/>
      <c r="M58" s="24"/>
    </row>
    <row r="59" spans="1:15" ht="156.75" customHeight="1" x14ac:dyDescent="0.2">
      <c r="A59" s="24">
        <v>13</v>
      </c>
      <c r="B59" s="15" t="s">
        <v>172</v>
      </c>
      <c r="C59" s="15" t="s">
        <v>38</v>
      </c>
      <c r="D59" s="15" t="s">
        <v>37</v>
      </c>
      <c r="E59" s="15" t="s">
        <v>70</v>
      </c>
      <c r="F59" s="15">
        <v>2</v>
      </c>
      <c r="G59" s="15" t="s">
        <v>1193</v>
      </c>
      <c r="H59" s="16" t="s">
        <v>71</v>
      </c>
      <c r="I59" s="13" t="s">
        <v>176</v>
      </c>
      <c r="J59" s="137" t="s">
        <v>1843</v>
      </c>
      <c r="K59" s="137" t="s">
        <v>2026</v>
      </c>
      <c r="L59" s="24"/>
      <c r="M59" s="24"/>
    </row>
    <row r="60" spans="1:15" ht="261.75" customHeight="1" x14ac:dyDescent="0.2">
      <c r="A60" s="24">
        <v>1</v>
      </c>
      <c r="B60" s="15" t="s">
        <v>171</v>
      </c>
      <c r="C60" s="15" t="s">
        <v>37</v>
      </c>
      <c r="D60" s="15" t="s">
        <v>38</v>
      </c>
      <c r="E60" s="15" t="s">
        <v>39</v>
      </c>
      <c r="F60" s="15" t="s">
        <v>3</v>
      </c>
      <c r="G60" s="15" t="s">
        <v>1217</v>
      </c>
      <c r="H60" s="16" t="s">
        <v>40</v>
      </c>
      <c r="I60" s="13" t="s">
        <v>0</v>
      </c>
      <c r="J60" s="17" t="s">
        <v>1445</v>
      </c>
      <c r="K60" s="89" t="s">
        <v>2084</v>
      </c>
      <c r="L60" s="17" t="s">
        <v>1885</v>
      </c>
      <c r="M60" s="51" t="s">
        <v>1597</v>
      </c>
      <c r="N60" s="94">
        <f>72/82</f>
        <v>0.87804878048780488</v>
      </c>
      <c r="O60" s="142"/>
    </row>
    <row r="61" spans="1:15" ht="176.25" customHeight="1" x14ac:dyDescent="0.2">
      <c r="A61" s="24">
        <v>2</v>
      </c>
      <c r="B61" s="15" t="s">
        <v>171</v>
      </c>
      <c r="C61" s="15" t="s">
        <v>41</v>
      </c>
      <c r="D61" s="15" t="s">
        <v>38</v>
      </c>
      <c r="E61" s="15" t="s">
        <v>42</v>
      </c>
      <c r="F61" s="15" t="s">
        <v>3</v>
      </c>
      <c r="G61" s="15" t="s">
        <v>1217</v>
      </c>
      <c r="H61" s="16" t="s">
        <v>43</v>
      </c>
      <c r="I61" s="13" t="s">
        <v>0</v>
      </c>
      <c r="J61" s="17" t="s">
        <v>1445</v>
      </c>
      <c r="K61" s="17" t="s">
        <v>1936</v>
      </c>
      <c r="L61" s="17" t="s">
        <v>1886</v>
      </c>
      <c r="M61" s="51" t="s">
        <v>1597</v>
      </c>
      <c r="N61" s="51" t="s">
        <v>1597</v>
      </c>
      <c r="O61" s="128"/>
    </row>
    <row r="62" spans="1:15" ht="409.5" customHeight="1" x14ac:dyDescent="0.2">
      <c r="A62" s="174">
        <v>3</v>
      </c>
      <c r="B62" s="175" t="s">
        <v>171</v>
      </c>
      <c r="C62" s="175" t="s">
        <v>38</v>
      </c>
      <c r="D62" s="175" t="s">
        <v>37</v>
      </c>
      <c r="E62" s="175" t="s">
        <v>44</v>
      </c>
      <c r="F62" s="175">
        <v>1</v>
      </c>
      <c r="G62" s="175" t="s">
        <v>1920</v>
      </c>
      <c r="H62" s="180" t="s">
        <v>45</v>
      </c>
      <c r="I62" s="180" t="s">
        <v>1517</v>
      </c>
      <c r="J62" s="184" t="s">
        <v>1841</v>
      </c>
      <c r="K62" s="170" t="s">
        <v>2059</v>
      </c>
      <c r="L62" s="182"/>
      <c r="M62" s="183"/>
    </row>
    <row r="63" spans="1:15" ht="11.25" customHeight="1" x14ac:dyDescent="0.2">
      <c r="A63" s="174"/>
      <c r="B63" s="176"/>
      <c r="C63" s="176"/>
      <c r="D63" s="176"/>
      <c r="E63" s="176"/>
      <c r="F63" s="176"/>
      <c r="G63" s="176"/>
      <c r="H63" s="181"/>
      <c r="I63" s="181"/>
      <c r="J63" s="181"/>
      <c r="K63" s="171"/>
      <c r="L63" s="182"/>
      <c r="M63" s="183"/>
    </row>
    <row r="64" spans="1:15" ht="408.75" customHeight="1" x14ac:dyDescent="0.2">
      <c r="A64" s="24">
        <v>4</v>
      </c>
      <c r="B64" s="15" t="s">
        <v>171</v>
      </c>
      <c r="C64" s="15" t="s">
        <v>38</v>
      </c>
      <c r="D64" s="15" t="s">
        <v>41</v>
      </c>
      <c r="E64" s="15" t="s">
        <v>46</v>
      </c>
      <c r="F64" s="15">
        <v>1</v>
      </c>
      <c r="G64" s="15" t="s">
        <v>1920</v>
      </c>
      <c r="H64" s="16" t="s">
        <v>47</v>
      </c>
      <c r="I64" s="16" t="s">
        <v>18</v>
      </c>
      <c r="J64" s="17" t="s">
        <v>1832</v>
      </c>
      <c r="K64" s="17" t="s">
        <v>2060</v>
      </c>
      <c r="L64" s="24"/>
      <c r="M64" s="24"/>
    </row>
    <row r="65" spans="1:15" ht="37.5" customHeight="1" x14ac:dyDescent="0.2">
      <c r="A65" s="24">
        <v>6</v>
      </c>
      <c r="B65" s="15" t="s">
        <v>171</v>
      </c>
      <c r="C65" s="15" t="s">
        <v>38</v>
      </c>
      <c r="D65" s="15" t="s">
        <v>51</v>
      </c>
      <c r="E65" s="15" t="s">
        <v>52</v>
      </c>
      <c r="F65" s="15" t="s">
        <v>3</v>
      </c>
      <c r="G65" s="15" t="s">
        <v>1217</v>
      </c>
      <c r="H65" s="16" t="s">
        <v>53</v>
      </c>
      <c r="I65" s="13" t="s">
        <v>0</v>
      </c>
      <c r="J65" s="17" t="s">
        <v>1445</v>
      </c>
      <c r="K65" s="17" t="s">
        <v>1914</v>
      </c>
      <c r="L65" s="24"/>
      <c r="M65" s="24"/>
    </row>
    <row r="66" spans="1:15" ht="55.5" customHeight="1" x14ac:dyDescent="0.2">
      <c r="A66" s="24">
        <v>7</v>
      </c>
      <c r="B66" s="15" t="s">
        <v>171</v>
      </c>
      <c r="C66" s="15" t="s">
        <v>38</v>
      </c>
      <c r="D66" s="15" t="s">
        <v>54</v>
      </c>
      <c r="E66" s="15" t="s">
        <v>55</v>
      </c>
      <c r="F66" s="15">
        <v>2</v>
      </c>
      <c r="G66" s="15" t="s">
        <v>1217</v>
      </c>
      <c r="H66" s="16" t="s">
        <v>56</v>
      </c>
      <c r="I66" s="17" t="s">
        <v>1</v>
      </c>
      <c r="J66" s="17" t="s">
        <v>1449</v>
      </c>
      <c r="K66" s="17" t="s">
        <v>1449</v>
      </c>
      <c r="L66" s="24"/>
      <c r="M66" s="24"/>
    </row>
    <row r="67" spans="1:15" ht="105" customHeight="1" x14ac:dyDescent="0.2">
      <c r="A67" s="24">
        <v>9</v>
      </c>
      <c r="B67" s="15" t="s">
        <v>171</v>
      </c>
      <c r="C67" s="15" t="s">
        <v>38</v>
      </c>
      <c r="D67" s="15" t="s">
        <v>60</v>
      </c>
      <c r="E67" s="15" t="s">
        <v>61</v>
      </c>
      <c r="F67" s="15">
        <v>1</v>
      </c>
      <c r="G67" s="15" t="s">
        <v>1217</v>
      </c>
      <c r="H67" s="16" t="s">
        <v>62</v>
      </c>
      <c r="I67" s="13" t="s">
        <v>2</v>
      </c>
      <c r="J67" s="17" t="s">
        <v>1507</v>
      </c>
      <c r="K67" s="17" t="s">
        <v>1915</v>
      </c>
      <c r="L67" s="24"/>
      <c r="M67" s="24"/>
    </row>
    <row r="68" spans="1:15" ht="98.25" customHeight="1" x14ac:dyDescent="0.2">
      <c r="A68" s="24">
        <v>15</v>
      </c>
      <c r="B68" s="15" t="s">
        <v>173</v>
      </c>
      <c r="C68" s="15" t="s">
        <v>37</v>
      </c>
      <c r="D68" s="15" t="s">
        <v>38</v>
      </c>
      <c r="E68" s="15" t="s">
        <v>74</v>
      </c>
      <c r="F68" s="15" t="s">
        <v>3</v>
      </c>
      <c r="G68" s="15" t="s">
        <v>1217</v>
      </c>
      <c r="H68" s="16" t="s">
        <v>75</v>
      </c>
      <c r="I68" s="13" t="s">
        <v>1443</v>
      </c>
      <c r="J68" s="48" t="s">
        <v>1444</v>
      </c>
      <c r="K68" s="89" t="s">
        <v>1938</v>
      </c>
      <c r="L68" s="17" t="s">
        <v>1893</v>
      </c>
      <c r="M68" s="65">
        <v>0.21</v>
      </c>
      <c r="N68" s="90">
        <f>861/3200</f>
        <v>0.26906249999999998</v>
      </c>
      <c r="O68" s="128"/>
    </row>
    <row r="69" spans="1:15" ht="164.25" customHeight="1" x14ac:dyDescent="0.2">
      <c r="A69" s="24">
        <v>16</v>
      </c>
      <c r="B69" s="15" t="s">
        <v>173</v>
      </c>
      <c r="C69" s="15" t="s">
        <v>41</v>
      </c>
      <c r="D69" s="15" t="s">
        <v>38</v>
      </c>
      <c r="E69" s="15" t="s">
        <v>76</v>
      </c>
      <c r="F69" s="15" t="s">
        <v>3</v>
      </c>
      <c r="G69" s="15" t="s">
        <v>1217</v>
      </c>
      <c r="H69" s="16" t="s">
        <v>77</v>
      </c>
      <c r="I69" s="13" t="s">
        <v>5</v>
      </c>
      <c r="J69" s="13" t="s">
        <v>5</v>
      </c>
      <c r="K69" s="13" t="s">
        <v>1960</v>
      </c>
      <c r="L69" s="17" t="s">
        <v>1889</v>
      </c>
      <c r="M69" s="51" t="s">
        <v>1598</v>
      </c>
      <c r="N69" s="90">
        <f>0.23/7</f>
        <v>3.2857142857142856E-2</v>
      </c>
      <c r="O69" s="143"/>
    </row>
    <row r="70" spans="1:15" ht="168.75" customHeight="1" x14ac:dyDescent="0.2">
      <c r="A70" s="24">
        <v>17</v>
      </c>
      <c r="B70" s="15" t="s">
        <v>173</v>
      </c>
      <c r="C70" s="15" t="s">
        <v>48</v>
      </c>
      <c r="D70" s="15" t="s">
        <v>38</v>
      </c>
      <c r="E70" s="15" t="s">
        <v>78</v>
      </c>
      <c r="F70" s="15">
        <v>2</v>
      </c>
      <c r="G70" s="15" t="s">
        <v>1217</v>
      </c>
      <c r="H70" s="16" t="s">
        <v>79</v>
      </c>
      <c r="I70" s="13" t="s">
        <v>6</v>
      </c>
      <c r="J70" s="17" t="s">
        <v>1618</v>
      </c>
      <c r="K70" s="17" t="s">
        <v>2165</v>
      </c>
      <c r="L70" s="17" t="s">
        <v>1890</v>
      </c>
      <c r="M70" s="51" t="s">
        <v>1619</v>
      </c>
      <c r="N70" s="51" t="s">
        <v>2080</v>
      </c>
      <c r="O70" s="142"/>
    </row>
    <row r="71" spans="1:15" ht="187.5" customHeight="1" x14ac:dyDescent="0.2">
      <c r="A71" s="24">
        <v>18</v>
      </c>
      <c r="B71" s="15" t="s">
        <v>173</v>
      </c>
      <c r="C71" s="15" t="s">
        <v>51</v>
      </c>
      <c r="D71" s="15" t="s">
        <v>38</v>
      </c>
      <c r="E71" s="15" t="s">
        <v>80</v>
      </c>
      <c r="F71" s="15" t="s">
        <v>3</v>
      </c>
      <c r="G71" s="15" t="s">
        <v>1217</v>
      </c>
      <c r="H71" s="16" t="s">
        <v>81</v>
      </c>
      <c r="I71" s="13" t="s">
        <v>5</v>
      </c>
      <c r="J71" s="13" t="s">
        <v>5</v>
      </c>
      <c r="K71" s="13" t="s">
        <v>1946</v>
      </c>
      <c r="L71" s="17" t="s">
        <v>1891</v>
      </c>
      <c r="M71" s="51" t="s">
        <v>1616</v>
      </c>
      <c r="N71" s="17" t="s">
        <v>2081</v>
      </c>
      <c r="O71" s="128"/>
    </row>
    <row r="72" spans="1:15" ht="216.75" customHeight="1" x14ac:dyDescent="0.2">
      <c r="A72" s="24">
        <v>19</v>
      </c>
      <c r="B72" s="15" t="s">
        <v>173</v>
      </c>
      <c r="C72" s="15" t="s">
        <v>54</v>
      </c>
      <c r="D72" s="15" t="s">
        <v>38</v>
      </c>
      <c r="E72" s="15" t="s">
        <v>82</v>
      </c>
      <c r="F72" s="15" t="s">
        <v>3</v>
      </c>
      <c r="G72" s="15" t="s">
        <v>1217</v>
      </c>
      <c r="H72" s="16" t="s">
        <v>83</v>
      </c>
      <c r="I72" s="13" t="s">
        <v>7</v>
      </c>
      <c r="J72" s="13" t="s">
        <v>7</v>
      </c>
      <c r="K72" s="13" t="s">
        <v>2166</v>
      </c>
      <c r="L72" s="17" t="s">
        <v>1892</v>
      </c>
      <c r="M72" s="51" t="s">
        <v>1620</v>
      </c>
      <c r="N72" s="51" t="s">
        <v>2082</v>
      </c>
      <c r="O72" s="142"/>
    </row>
    <row r="73" spans="1:15" ht="301.5" customHeight="1" x14ac:dyDescent="0.2">
      <c r="A73" s="24">
        <v>20</v>
      </c>
      <c r="B73" s="15" t="s">
        <v>173</v>
      </c>
      <c r="C73" s="15" t="s">
        <v>57</v>
      </c>
      <c r="D73" s="15" t="s">
        <v>38</v>
      </c>
      <c r="E73" s="15" t="s">
        <v>84</v>
      </c>
      <c r="F73" s="15">
        <v>2</v>
      </c>
      <c r="G73" s="15" t="s">
        <v>1217</v>
      </c>
      <c r="H73" s="16" t="s">
        <v>85</v>
      </c>
      <c r="I73" s="13" t="s">
        <v>8</v>
      </c>
      <c r="J73" s="13" t="s">
        <v>1442</v>
      </c>
      <c r="K73" s="13" t="s">
        <v>2167</v>
      </c>
      <c r="L73" s="17" t="s">
        <v>1894</v>
      </c>
      <c r="M73" s="65">
        <v>3.75</v>
      </c>
      <c r="N73" s="94" t="s">
        <v>2083</v>
      </c>
      <c r="O73" s="142"/>
    </row>
    <row r="74" spans="1:15" ht="320.25" customHeight="1" x14ac:dyDescent="0.2">
      <c r="A74" s="24">
        <v>21</v>
      </c>
      <c r="B74" s="15" t="s">
        <v>173</v>
      </c>
      <c r="C74" s="15" t="s">
        <v>60</v>
      </c>
      <c r="D74" s="15" t="s">
        <v>38</v>
      </c>
      <c r="E74" s="15" t="s">
        <v>86</v>
      </c>
      <c r="F74" s="15" t="s">
        <v>3</v>
      </c>
      <c r="G74" s="15" t="s">
        <v>1217</v>
      </c>
      <c r="H74" s="16" t="s">
        <v>87</v>
      </c>
      <c r="I74" s="13" t="s">
        <v>5</v>
      </c>
      <c r="J74" s="13" t="s">
        <v>5</v>
      </c>
      <c r="K74" s="13" t="s">
        <v>1946</v>
      </c>
      <c r="L74" s="17" t="s">
        <v>1894</v>
      </c>
      <c r="M74" s="51" t="s">
        <v>1616</v>
      </c>
      <c r="N74" s="17" t="s">
        <v>2081</v>
      </c>
      <c r="O74" s="128"/>
    </row>
    <row r="75" spans="1:15" ht="78" customHeight="1" x14ac:dyDescent="0.2">
      <c r="A75" s="24">
        <v>22</v>
      </c>
      <c r="B75" s="15" t="s">
        <v>173</v>
      </c>
      <c r="C75" s="15" t="s">
        <v>38</v>
      </c>
      <c r="D75" s="15" t="s">
        <v>37</v>
      </c>
      <c r="E75" s="15" t="s">
        <v>88</v>
      </c>
      <c r="F75" s="15">
        <v>1</v>
      </c>
      <c r="G75" s="15" t="s">
        <v>1217</v>
      </c>
      <c r="H75" s="16" t="s">
        <v>89</v>
      </c>
      <c r="I75" s="13" t="s">
        <v>19</v>
      </c>
      <c r="J75" s="13" t="s">
        <v>1450</v>
      </c>
      <c r="K75" s="13" t="s">
        <v>1450</v>
      </c>
      <c r="L75" s="24"/>
      <c r="M75" s="24"/>
    </row>
    <row r="76" spans="1:15" ht="329.25" customHeight="1" x14ac:dyDescent="0.2">
      <c r="A76" s="24">
        <v>24</v>
      </c>
      <c r="B76" s="15" t="s">
        <v>173</v>
      </c>
      <c r="C76" s="15" t="s">
        <v>38</v>
      </c>
      <c r="D76" s="15" t="s">
        <v>48</v>
      </c>
      <c r="E76" s="15" t="s">
        <v>92</v>
      </c>
      <c r="F76" s="15">
        <v>2</v>
      </c>
      <c r="G76" s="15" t="s">
        <v>1217</v>
      </c>
      <c r="H76" s="16" t="s">
        <v>93</v>
      </c>
      <c r="I76" s="13" t="s">
        <v>1186</v>
      </c>
      <c r="J76" s="13" t="s">
        <v>1441</v>
      </c>
      <c r="K76" s="13" t="s">
        <v>1925</v>
      </c>
      <c r="L76" s="24"/>
      <c r="M76" s="24"/>
    </row>
    <row r="77" spans="1:15" ht="323.25" customHeight="1" x14ac:dyDescent="0.2">
      <c r="A77" s="24">
        <v>25</v>
      </c>
      <c r="B77" s="15" t="s">
        <v>173</v>
      </c>
      <c r="C77" s="15" t="s">
        <v>38</v>
      </c>
      <c r="D77" s="15" t="s">
        <v>51</v>
      </c>
      <c r="E77" s="15" t="s">
        <v>94</v>
      </c>
      <c r="F77" s="15">
        <v>1</v>
      </c>
      <c r="G77" s="15" t="s">
        <v>1217</v>
      </c>
      <c r="H77" s="16" t="s">
        <v>95</v>
      </c>
      <c r="I77" s="13" t="s">
        <v>10</v>
      </c>
      <c r="J77" s="17" t="s">
        <v>1508</v>
      </c>
      <c r="K77" s="17" t="s">
        <v>2061</v>
      </c>
      <c r="L77" s="24"/>
      <c r="M77" s="24"/>
    </row>
    <row r="78" spans="1:15" ht="296.25" customHeight="1" x14ac:dyDescent="0.2">
      <c r="A78" s="24">
        <v>36</v>
      </c>
      <c r="B78" s="15" t="s">
        <v>174</v>
      </c>
      <c r="C78" s="15" t="s">
        <v>41</v>
      </c>
      <c r="D78" s="15" t="s">
        <v>38</v>
      </c>
      <c r="E78" s="15" t="s">
        <v>121</v>
      </c>
      <c r="F78" s="15">
        <v>1</v>
      </c>
      <c r="G78" s="15" t="s">
        <v>1217</v>
      </c>
      <c r="H78" s="16" t="s">
        <v>122</v>
      </c>
      <c r="I78" s="13" t="s">
        <v>1188</v>
      </c>
      <c r="J78" s="13" t="s">
        <v>1188</v>
      </c>
      <c r="K78" s="93" t="s">
        <v>1947</v>
      </c>
      <c r="L78" s="17" t="s">
        <v>1895</v>
      </c>
      <c r="M78" s="65">
        <v>0.4</v>
      </c>
      <c r="N78" s="90">
        <f>6/10</f>
        <v>0.6</v>
      </c>
      <c r="O78" s="142"/>
    </row>
    <row r="79" spans="1:15" ht="99.75" customHeight="1" x14ac:dyDescent="0.2">
      <c r="A79" s="24">
        <v>37</v>
      </c>
      <c r="B79" s="15" t="s">
        <v>174</v>
      </c>
      <c r="C79" s="15" t="s">
        <v>48</v>
      </c>
      <c r="D79" s="15" t="s">
        <v>38</v>
      </c>
      <c r="E79" s="15" t="s">
        <v>123</v>
      </c>
      <c r="F79" s="15">
        <v>0</v>
      </c>
      <c r="G79" s="15" t="s">
        <v>1217</v>
      </c>
      <c r="H79" s="16" t="s">
        <v>124</v>
      </c>
      <c r="I79" s="13" t="s">
        <v>13</v>
      </c>
      <c r="J79" s="13" t="s">
        <v>13</v>
      </c>
      <c r="K79" s="13" t="s">
        <v>1948</v>
      </c>
      <c r="L79" s="17" t="s">
        <v>1896</v>
      </c>
      <c r="M79" s="51" t="s">
        <v>1615</v>
      </c>
      <c r="N79" s="51" t="s">
        <v>1615</v>
      </c>
      <c r="O79" s="143"/>
    </row>
    <row r="80" spans="1:15" ht="66.75" customHeight="1" x14ac:dyDescent="0.2">
      <c r="A80" s="24">
        <v>38</v>
      </c>
      <c r="B80" s="15" t="s">
        <v>174</v>
      </c>
      <c r="C80" s="15" t="s">
        <v>51</v>
      </c>
      <c r="D80" s="15" t="s">
        <v>38</v>
      </c>
      <c r="E80" s="15" t="s">
        <v>125</v>
      </c>
      <c r="F80" s="15">
        <v>0</v>
      </c>
      <c r="G80" s="15" t="s">
        <v>1217</v>
      </c>
      <c r="H80" s="16" t="s">
        <v>126</v>
      </c>
      <c r="I80" s="13" t="s">
        <v>13</v>
      </c>
      <c r="J80" s="13" t="s">
        <v>13</v>
      </c>
      <c r="K80" s="13" t="s">
        <v>1949</v>
      </c>
      <c r="L80" s="17" t="s">
        <v>1897</v>
      </c>
      <c r="M80" s="51" t="s">
        <v>1614</v>
      </c>
      <c r="N80" s="90">
        <f>1/3</f>
        <v>0.33333333333333331</v>
      </c>
      <c r="O80" s="128"/>
    </row>
    <row r="81" spans="1:15" ht="278.25" customHeight="1" x14ac:dyDescent="0.2">
      <c r="A81" s="24">
        <v>39</v>
      </c>
      <c r="B81" s="15" t="s">
        <v>174</v>
      </c>
      <c r="C81" s="15" t="s">
        <v>54</v>
      </c>
      <c r="D81" s="15" t="s">
        <v>38</v>
      </c>
      <c r="E81" s="15" t="s">
        <v>127</v>
      </c>
      <c r="F81" s="15" t="s">
        <v>3</v>
      </c>
      <c r="G81" s="15" t="s">
        <v>1217</v>
      </c>
      <c r="H81" s="16" t="s">
        <v>128</v>
      </c>
      <c r="I81" s="13" t="s">
        <v>1189</v>
      </c>
      <c r="J81" s="13" t="s">
        <v>1440</v>
      </c>
      <c r="K81" s="13" t="s">
        <v>2195</v>
      </c>
      <c r="L81" s="17" t="s">
        <v>1898</v>
      </c>
      <c r="M81" s="51" t="s">
        <v>1613</v>
      </c>
      <c r="N81" s="90">
        <f>1/6</f>
        <v>0.16666666666666666</v>
      </c>
      <c r="O81" s="128"/>
    </row>
    <row r="82" spans="1:15" ht="184.5" customHeight="1" x14ac:dyDescent="0.2">
      <c r="A82" s="24">
        <v>40</v>
      </c>
      <c r="B82" s="15" t="s">
        <v>174</v>
      </c>
      <c r="C82" s="15" t="s">
        <v>57</v>
      </c>
      <c r="D82" s="15" t="s">
        <v>38</v>
      </c>
      <c r="E82" s="15" t="s">
        <v>129</v>
      </c>
      <c r="F82" s="15" t="s">
        <v>3</v>
      </c>
      <c r="G82" s="15" t="s">
        <v>1217</v>
      </c>
      <c r="H82" s="16" t="s">
        <v>130</v>
      </c>
      <c r="I82" s="13" t="s">
        <v>13</v>
      </c>
      <c r="J82" s="13" t="s">
        <v>13</v>
      </c>
      <c r="K82" s="13" t="s">
        <v>1939</v>
      </c>
      <c r="L82" s="17" t="s">
        <v>1899</v>
      </c>
      <c r="M82" s="51" t="s">
        <v>1612</v>
      </c>
      <c r="N82" s="72">
        <v>1</v>
      </c>
      <c r="O82" s="142"/>
    </row>
    <row r="83" spans="1:15" ht="336" customHeight="1" x14ac:dyDescent="0.2">
      <c r="A83" s="24">
        <v>41</v>
      </c>
      <c r="B83" s="15" t="s">
        <v>174</v>
      </c>
      <c r="C83" s="15" t="s">
        <v>60</v>
      </c>
      <c r="D83" s="15" t="s">
        <v>38</v>
      </c>
      <c r="E83" s="15" t="s">
        <v>131</v>
      </c>
      <c r="F83" s="15">
        <v>1</v>
      </c>
      <c r="G83" s="15" t="s">
        <v>1217</v>
      </c>
      <c r="H83" s="16" t="s">
        <v>132</v>
      </c>
      <c r="I83" s="13" t="s">
        <v>23</v>
      </c>
      <c r="J83" s="17" t="s">
        <v>1901</v>
      </c>
      <c r="K83" s="17" t="s">
        <v>1910</v>
      </c>
      <c r="L83" s="17" t="s">
        <v>1900</v>
      </c>
      <c r="M83" s="65">
        <v>1.1399999999999999</v>
      </c>
      <c r="N83" s="90">
        <f>66/70</f>
        <v>0.94285714285714284</v>
      </c>
      <c r="O83" s="142"/>
    </row>
    <row r="84" spans="1:15" ht="243" customHeight="1" x14ac:dyDescent="0.2">
      <c r="A84" s="24">
        <v>42</v>
      </c>
      <c r="B84" s="15" t="s">
        <v>174</v>
      </c>
      <c r="C84" s="15" t="s">
        <v>63</v>
      </c>
      <c r="D84" s="15" t="s">
        <v>38</v>
      </c>
      <c r="E84" s="15" t="s">
        <v>133</v>
      </c>
      <c r="F84" s="15" t="s">
        <v>3</v>
      </c>
      <c r="G84" s="15" t="s">
        <v>1217</v>
      </c>
      <c r="H84" s="16" t="s">
        <v>134</v>
      </c>
      <c r="I84" s="13" t="s">
        <v>13</v>
      </c>
      <c r="J84" s="13" t="s">
        <v>13</v>
      </c>
      <c r="K84" s="13" t="s">
        <v>1954</v>
      </c>
      <c r="L84" s="17" t="s">
        <v>1902</v>
      </c>
      <c r="M84" s="51" t="s">
        <v>1612</v>
      </c>
      <c r="N84" s="72">
        <v>1</v>
      </c>
      <c r="O84" s="142"/>
    </row>
    <row r="85" spans="1:15" ht="409.5" customHeight="1" x14ac:dyDescent="0.2">
      <c r="A85" s="24">
        <v>43</v>
      </c>
      <c r="B85" s="15" t="s">
        <v>174</v>
      </c>
      <c r="C85" s="15" t="s">
        <v>104</v>
      </c>
      <c r="D85" s="15" t="s">
        <v>38</v>
      </c>
      <c r="E85" s="15" t="s">
        <v>135</v>
      </c>
      <c r="F85" s="15">
        <v>2</v>
      </c>
      <c r="G85" s="15" t="s">
        <v>1217</v>
      </c>
      <c r="H85" s="16" t="s">
        <v>136</v>
      </c>
      <c r="I85" s="13" t="s">
        <v>1940</v>
      </c>
      <c r="J85" s="17" t="s">
        <v>1451</v>
      </c>
      <c r="K85" s="77" t="s">
        <v>1941</v>
      </c>
      <c r="L85" s="17" t="s">
        <v>1903</v>
      </c>
      <c r="M85" s="65">
        <v>1</v>
      </c>
      <c r="N85" s="72">
        <v>1</v>
      </c>
      <c r="O85" s="142"/>
    </row>
    <row r="86" spans="1:15" ht="409.5" customHeight="1" x14ac:dyDescent="0.2">
      <c r="A86" s="24">
        <v>44</v>
      </c>
      <c r="B86" s="15" t="s">
        <v>174</v>
      </c>
      <c r="C86" s="15" t="s">
        <v>38</v>
      </c>
      <c r="D86" s="15" t="s">
        <v>37</v>
      </c>
      <c r="E86" s="15" t="s">
        <v>137</v>
      </c>
      <c r="F86" s="15">
        <v>2</v>
      </c>
      <c r="G86" s="15" t="s">
        <v>1217</v>
      </c>
      <c r="H86" s="16" t="s">
        <v>138</v>
      </c>
      <c r="I86" s="13" t="s">
        <v>1179</v>
      </c>
      <c r="J86" s="50" t="s">
        <v>1452</v>
      </c>
      <c r="K86" s="17" t="s">
        <v>1909</v>
      </c>
      <c r="L86" s="24"/>
      <c r="M86" s="24"/>
    </row>
    <row r="87" spans="1:15" ht="33.75" x14ac:dyDescent="0.2">
      <c r="A87" s="24">
        <v>46</v>
      </c>
      <c r="B87" s="15" t="s">
        <v>174</v>
      </c>
      <c r="C87" s="15" t="s">
        <v>38</v>
      </c>
      <c r="D87" s="15" t="s">
        <v>48</v>
      </c>
      <c r="E87" s="15" t="s">
        <v>141</v>
      </c>
      <c r="F87" s="15">
        <v>1</v>
      </c>
      <c r="G87" s="15" t="s">
        <v>1217</v>
      </c>
      <c r="H87" s="16" t="s">
        <v>142</v>
      </c>
      <c r="I87" s="13" t="s">
        <v>15</v>
      </c>
      <c r="J87" s="13" t="s">
        <v>1453</v>
      </c>
      <c r="K87" s="13" t="s">
        <v>1911</v>
      </c>
      <c r="L87" s="24"/>
      <c r="M87" s="24"/>
    </row>
    <row r="88" spans="1:15" ht="284.25" customHeight="1" x14ac:dyDescent="0.2">
      <c r="A88" s="24">
        <v>47</v>
      </c>
      <c r="B88" s="15" t="s">
        <v>174</v>
      </c>
      <c r="C88" s="15" t="s">
        <v>38</v>
      </c>
      <c r="D88" s="15" t="s">
        <v>51</v>
      </c>
      <c r="E88" s="15" t="s">
        <v>143</v>
      </c>
      <c r="F88" s="15">
        <v>0</v>
      </c>
      <c r="G88" s="15" t="s">
        <v>1942</v>
      </c>
      <c r="H88" s="16" t="s">
        <v>144</v>
      </c>
      <c r="I88" s="17" t="s">
        <v>16</v>
      </c>
      <c r="J88" s="17" t="s">
        <v>16</v>
      </c>
      <c r="K88" s="17" t="s">
        <v>2064</v>
      </c>
      <c r="L88" s="24"/>
      <c r="M88" s="24"/>
    </row>
    <row r="89" spans="1:15" ht="195.75" customHeight="1" x14ac:dyDescent="0.2">
      <c r="A89" s="24">
        <v>48</v>
      </c>
      <c r="B89" s="15" t="s">
        <v>174</v>
      </c>
      <c r="C89" s="15" t="s">
        <v>38</v>
      </c>
      <c r="D89" s="15" t="s">
        <v>54</v>
      </c>
      <c r="E89" s="15" t="s">
        <v>145</v>
      </c>
      <c r="F89" s="15">
        <v>2</v>
      </c>
      <c r="G89" s="15" t="s">
        <v>1217</v>
      </c>
      <c r="H89" s="16" t="s">
        <v>146</v>
      </c>
      <c r="I89" s="17" t="s">
        <v>24</v>
      </c>
      <c r="J89" s="17" t="s">
        <v>1807</v>
      </c>
      <c r="K89" s="17" t="s">
        <v>1961</v>
      </c>
      <c r="L89" s="24"/>
      <c r="M89" s="24"/>
    </row>
    <row r="90" spans="1:15" ht="185.25" customHeight="1" x14ac:dyDescent="0.2">
      <c r="A90" s="24">
        <v>50</v>
      </c>
      <c r="B90" s="15" t="s">
        <v>174</v>
      </c>
      <c r="C90" s="15" t="s">
        <v>38</v>
      </c>
      <c r="D90" s="15" t="s">
        <v>60</v>
      </c>
      <c r="E90" s="15" t="s">
        <v>149</v>
      </c>
      <c r="F90" s="15" t="s">
        <v>3</v>
      </c>
      <c r="G90" s="15" t="s">
        <v>1217</v>
      </c>
      <c r="H90" s="16" t="s">
        <v>150</v>
      </c>
      <c r="I90" s="13" t="s">
        <v>22</v>
      </c>
      <c r="J90" s="13" t="s">
        <v>1808</v>
      </c>
      <c r="K90" s="13" t="s">
        <v>2085</v>
      </c>
      <c r="L90" s="24"/>
      <c r="M90" s="24"/>
    </row>
    <row r="91" spans="1:15" ht="75.75" customHeight="1" x14ac:dyDescent="0.2">
      <c r="A91" s="24">
        <v>51</v>
      </c>
      <c r="B91" s="15" t="s">
        <v>175</v>
      </c>
      <c r="C91" s="15" t="s">
        <v>37</v>
      </c>
      <c r="D91" s="15" t="s">
        <v>38</v>
      </c>
      <c r="E91" s="15" t="s">
        <v>151</v>
      </c>
      <c r="F91" s="15">
        <v>1</v>
      </c>
      <c r="G91" s="15" t="s">
        <v>1217</v>
      </c>
      <c r="H91" s="16" t="s">
        <v>152</v>
      </c>
      <c r="I91" s="13" t="s">
        <v>25</v>
      </c>
      <c r="J91" s="50" t="s">
        <v>1950</v>
      </c>
      <c r="K91" s="96" t="s">
        <v>2197</v>
      </c>
      <c r="L91" s="17" t="s">
        <v>1611</v>
      </c>
      <c r="M91" s="65">
        <f>10/10</f>
        <v>1</v>
      </c>
      <c r="N91" s="90">
        <f>12.8/10</f>
        <v>1.28</v>
      </c>
      <c r="O91" s="142"/>
    </row>
    <row r="92" spans="1:15" ht="292.5" x14ac:dyDescent="0.2">
      <c r="A92" s="24">
        <v>58</v>
      </c>
      <c r="B92" s="15" t="s">
        <v>175</v>
      </c>
      <c r="C92" s="15" t="s">
        <v>38</v>
      </c>
      <c r="D92" s="15" t="s">
        <v>41</v>
      </c>
      <c r="E92" s="15" t="s">
        <v>163</v>
      </c>
      <c r="F92" s="15">
        <v>1</v>
      </c>
      <c r="G92" s="15" t="s">
        <v>1217</v>
      </c>
      <c r="H92" s="16" t="s">
        <v>164</v>
      </c>
      <c r="I92" s="13" t="s">
        <v>31</v>
      </c>
      <c r="J92" s="17" t="s">
        <v>1955</v>
      </c>
      <c r="K92" s="17" t="s">
        <v>1962</v>
      </c>
      <c r="L92" s="24"/>
      <c r="M92" s="24"/>
    </row>
    <row r="93" spans="1:15" ht="123.75" x14ac:dyDescent="0.2">
      <c r="A93" s="24">
        <v>66</v>
      </c>
      <c r="B93" s="15" t="s">
        <v>179</v>
      </c>
      <c r="C93" s="15" t="s">
        <v>54</v>
      </c>
      <c r="D93" s="15" t="s">
        <v>38</v>
      </c>
      <c r="E93" s="15" t="s">
        <v>189</v>
      </c>
      <c r="F93" s="15">
        <v>0</v>
      </c>
      <c r="G93" s="15" t="s">
        <v>1217</v>
      </c>
      <c r="H93" s="16" t="s">
        <v>190</v>
      </c>
      <c r="I93" s="13" t="s">
        <v>283</v>
      </c>
      <c r="J93" s="13" t="s">
        <v>283</v>
      </c>
      <c r="K93" s="13" t="s">
        <v>283</v>
      </c>
      <c r="L93" s="17" t="s">
        <v>1610</v>
      </c>
      <c r="M93" s="51" t="s">
        <v>1626</v>
      </c>
      <c r="N93" s="51" t="s">
        <v>1626</v>
      </c>
      <c r="O93" s="143"/>
    </row>
    <row r="94" spans="1:15" ht="340.5" customHeight="1" x14ac:dyDescent="0.2">
      <c r="A94" s="24">
        <v>67</v>
      </c>
      <c r="B94" s="15" t="s">
        <v>179</v>
      </c>
      <c r="C94" s="15" t="s">
        <v>38</v>
      </c>
      <c r="D94" s="15" t="s">
        <v>37</v>
      </c>
      <c r="E94" s="15" t="s">
        <v>191</v>
      </c>
      <c r="F94" s="15">
        <v>1</v>
      </c>
      <c r="G94" s="15" t="s">
        <v>1217</v>
      </c>
      <c r="H94" s="16" t="s">
        <v>93</v>
      </c>
      <c r="I94" s="13" t="s">
        <v>284</v>
      </c>
      <c r="J94" s="13" t="s">
        <v>1439</v>
      </c>
      <c r="K94" s="13" t="s">
        <v>1925</v>
      </c>
      <c r="L94" s="24"/>
      <c r="M94" s="24"/>
    </row>
    <row r="95" spans="1:15" ht="111" customHeight="1" x14ac:dyDescent="0.2">
      <c r="A95" s="24">
        <v>68</v>
      </c>
      <c r="B95" s="15" t="s">
        <v>179</v>
      </c>
      <c r="C95" s="15" t="s">
        <v>38</v>
      </c>
      <c r="D95" s="15" t="s">
        <v>41</v>
      </c>
      <c r="E95" s="15" t="s">
        <v>192</v>
      </c>
      <c r="F95" s="15">
        <v>0</v>
      </c>
      <c r="G95" s="15" t="s">
        <v>1217</v>
      </c>
      <c r="H95" s="16" t="s">
        <v>193</v>
      </c>
      <c r="I95" s="13" t="s">
        <v>285</v>
      </c>
      <c r="J95" s="17" t="s">
        <v>1625</v>
      </c>
      <c r="K95" s="17" t="s">
        <v>1625</v>
      </c>
      <c r="L95" s="24"/>
      <c r="M95" s="24"/>
    </row>
    <row r="96" spans="1:15" ht="22.5" x14ac:dyDescent="0.2">
      <c r="A96" s="24">
        <v>69</v>
      </c>
      <c r="B96" s="15" t="s">
        <v>179</v>
      </c>
      <c r="C96" s="15" t="s">
        <v>38</v>
      </c>
      <c r="D96" s="15" t="s">
        <v>48</v>
      </c>
      <c r="E96" s="15" t="s">
        <v>194</v>
      </c>
      <c r="F96" s="15">
        <v>2</v>
      </c>
      <c r="G96" s="15" t="s">
        <v>1217</v>
      </c>
      <c r="H96" s="16" t="s">
        <v>195</v>
      </c>
      <c r="I96" s="13" t="s">
        <v>286</v>
      </c>
      <c r="J96" s="48" t="s">
        <v>1438</v>
      </c>
      <c r="K96" s="48" t="s">
        <v>1913</v>
      </c>
      <c r="L96" s="24"/>
      <c r="M96" s="24"/>
    </row>
    <row r="97" spans="1:15" ht="269.25" customHeight="1" x14ac:dyDescent="0.2">
      <c r="A97" s="24">
        <v>71</v>
      </c>
      <c r="B97" s="15" t="s">
        <v>179</v>
      </c>
      <c r="C97" s="15" t="s">
        <v>38</v>
      </c>
      <c r="D97" s="15" t="s">
        <v>54</v>
      </c>
      <c r="E97" s="15" t="s">
        <v>198</v>
      </c>
      <c r="F97" s="15" t="s">
        <v>3</v>
      </c>
      <c r="G97" s="15" t="s">
        <v>1217</v>
      </c>
      <c r="H97" s="16" t="s">
        <v>199</v>
      </c>
      <c r="I97" s="13" t="s">
        <v>287</v>
      </c>
      <c r="J97" s="13" t="s">
        <v>1846</v>
      </c>
      <c r="K97" s="13" t="s">
        <v>2065</v>
      </c>
      <c r="L97" s="24"/>
      <c r="M97" s="24"/>
    </row>
    <row r="98" spans="1:15" ht="51.75" customHeight="1" x14ac:dyDescent="0.2">
      <c r="A98" s="24">
        <v>93</v>
      </c>
      <c r="B98" s="15" t="s">
        <v>235</v>
      </c>
      <c r="C98" s="15" t="s">
        <v>38</v>
      </c>
      <c r="D98" s="15" t="s">
        <v>48</v>
      </c>
      <c r="E98" s="15" t="s">
        <v>244</v>
      </c>
      <c r="F98" s="15">
        <v>2</v>
      </c>
      <c r="G98" s="15" t="s">
        <v>1217</v>
      </c>
      <c r="H98" s="16" t="s">
        <v>245</v>
      </c>
      <c r="I98" s="13" t="s">
        <v>292</v>
      </c>
      <c r="J98" s="13" t="s">
        <v>292</v>
      </c>
      <c r="K98" s="13" t="s">
        <v>1919</v>
      </c>
      <c r="L98" s="24"/>
      <c r="M98" s="24"/>
    </row>
    <row r="99" spans="1:15" ht="101.25" customHeight="1" x14ac:dyDescent="0.2">
      <c r="A99" s="24">
        <v>105</v>
      </c>
      <c r="B99" s="15" t="s">
        <v>262</v>
      </c>
      <c r="C99" s="15" t="s">
        <v>38</v>
      </c>
      <c r="D99" s="15" t="s">
        <v>37</v>
      </c>
      <c r="E99" s="15" t="s">
        <v>271</v>
      </c>
      <c r="F99" s="15">
        <v>1</v>
      </c>
      <c r="G99" s="15" t="s">
        <v>1217</v>
      </c>
      <c r="H99" s="16" t="s">
        <v>272</v>
      </c>
      <c r="I99" s="13" t="s">
        <v>1202</v>
      </c>
      <c r="J99" s="53" t="s">
        <v>1509</v>
      </c>
      <c r="K99" s="53" t="s">
        <v>1959</v>
      </c>
      <c r="L99" s="24"/>
      <c r="M99" s="24"/>
    </row>
    <row r="100" spans="1:15" ht="69" customHeight="1" x14ac:dyDescent="0.2">
      <c r="A100" s="24">
        <v>106</v>
      </c>
      <c r="B100" s="15" t="s">
        <v>262</v>
      </c>
      <c r="C100" s="15" t="s">
        <v>38</v>
      </c>
      <c r="D100" s="15" t="s">
        <v>41</v>
      </c>
      <c r="E100" s="15" t="s">
        <v>273</v>
      </c>
      <c r="F100" s="15">
        <v>0</v>
      </c>
      <c r="G100" s="15" t="s">
        <v>1217</v>
      </c>
      <c r="H100" s="16" t="s">
        <v>274</v>
      </c>
      <c r="I100" s="13" t="s">
        <v>1050</v>
      </c>
      <c r="J100" s="17" t="s">
        <v>1835</v>
      </c>
      <c r="K100" s="17" t="s">
        <v>2070</v>
      </c>
      <c r="L100" s="24"/>
      <c r="M100" s="24"/>
    </row>
    <row r="101" spans="1:15" ht="173.25" customHeight="1" x14ac:dyDescent="0.2">
      <c r="A101" s="24">
        <v>10</v>
      </c>
      <c r="B101" s="15" t="s">
        <v>171</v>
      </c>
      <c r="C101" s="15" t="s">
        <v>38</v>
      </c>
      <c r="D101" s="15" t="s">
        <v>63</v>
      </c>
      <c r="E101" s="15" t="s">
        <v>64</v>
      </c>
      <c r="F101" s="15">
        <v>2</v>
      </c>
      <c r="G101" s="15" t="s">
        <v>1217</v>
      </c>
      <c r="H101" s="16" t="s">
        <v>65</v>
      </c>
      <c r="I101" s="13" t="s">
        <v>1907</v>
      </c>
      <c r="J101" s="13" t="s">
        <v>1878</v>
      </c>
      <c r="K101" s="13" t="s">
        <v>1908</v>
      </c>
      <c r="L101" s="24"/>
      <c r="M101" s="24"/>
    </row>
    <row r="102" spans="1:15" ht="76.5" customHeight="1" x14ac:dyDescent="0.2">
      <c r="A102" s="24">
        <v>27</v>
      </c>
      <c r="B102" s="15" t="s">
        <v>173</v>
      </c>
      <c r="C102" s="15" t="s">
        <v>38</v>
      </c>
      <c r="D102" s="15" t="s">
        <v>57</v>
      </c>
      <c r="E102" s="15" t="s">
        <v>98</v>
      </c>
      <c r="F102" s="15">
        <v>1</v>
      </c>
      <c r="G102" s="15" t="s">
        <v>1217</v>
      </c>
      <c r="H102" s="16" t="s">
        <v>1454</v>
      </c>
      <c r="I102" s="13" t="s">
        <v>11</v>
      </c>
      <c r="J102" s="17" t="s">
        <v>1844</v>
      </c>
      <c r="K102" s="17" t="s">
        <v>2030</v>
      </c>
      <c r="L102" s="24"/>
      <c r="M102" s="24"/>
    </row>
    <row r="103" spans="1:15" ht="189.75" customHeight="1" x14ac:dyDescent="0.2">
      <c r="A103" s="24">
        <v>35</v>
      </c>
      <c r="B103" s="15" t="s">
        <v>174</v>
      </c>
      <c r="C103" s="15" t="s">
        <v>37</v>
      </c>
      <c r="D103" s="15" t="s">
        <v>38</v>
      </c>
      <c r="E103" s="15" t="s">
        <v>119</v>
      </c>
      <c r="F103" s="15">
        <v>2</v>
      </c>
      <c r="G103" s="15" t="s">
        <v>1217</v>
      </c>
      <c r="H103" s="16" t="s">
        <v>120</v>
      </c>
      <c r="I103" s="13" t="s">
        <v>12</v>
      </c>
      <c r="J103" s="17" t="s">
        <v>1518</v>
      </c>
      <c r="K103" s="17" t="s">
        <v>1518</v>
      </c>
      <c r="L103" s="17" t="s">
        <v>1904</v>
      </c>
      <c r="M103" s="65">
        <v>1</v>
      </c>
      <c r="N103" s="90">
        <f>9/9</f>
        <v>1</v>
      </c>
      <c r="O103" s="142"/>
    </row>
    <row r="104" spans="1:15" ht="45" x14ac:dyDescent="0.2">
      <c r="A104" s="24">
        <v>45</v>
      </c>
      <c r="B104" s="15" t="s">
        <v>174</v>
      </c>
      <c r="C104" s="15" t="s">
        <v>38</v>
      </c>
      <c r="D104" s="15" t="s">
        <v>41</v>
      </c>
      <c r="E104" s="15" t="s">
        <v>139</v>
      </c>
      <c r="F104" s="15">
        <v>0</v>
      </c>
      <c r="G104" s="15" t="s">
        <v>1217</v>
      </c>
      <c r="H104" s="16" t="s">
        <v>140</v>
      </c>
      <c r="I104" s="13" t="s">
        <v>14</v>
      </c>
      <c r="J104" s="13" t="s">
        <v>14</v>
      </c>
      <c r="K104" s="91" t="s">
        <v>14</v>
      </c>
      <c r="L104" s="24"/>
      <c r="M104" s="24"/>
    </row>
    <row r="105" spans="1:15" ht="22.5" x14ac:dyDescent="0.2">
      <c r="A105" s="24">
        <v>52</v>
      </c>
      <c r="B105" s="15" t="s">
        <v>175</v>
      </c>
      <c r="C105" s="15" t="s">
        <v>41</v>
      </c>
      <c r="D105" s="15" t="s">
        <v>38</v>
      </c>
      <c r="E105" s="15" t="s">
        <v>153</v>
      </c>
      <c r="F105" s="15">
        <v>0</v>
      </c>
      <c r="G105" s="15" t="s">
        <v>1217</v>
      </c>
      <c r="H105" s="16" t="s">
        <v>1608</v>
      </c>
      <c r="I105" s="13" t="s">
        <v>17</v>
      </c>
      <c r="J105" s="48" t="s">
        <v>1437</v>
      </c>
      <c r="K105" s="48" t="s">
        <v>1912</v>
      </c>
      <c r="L105" s="17" t="s">
        <v>1609</v>
      </c>
      <c r="M105" s="65">
        <v>0</v>
      </c>
      <c r="N105" s="72">
        <v>0</v>
      </c>
      <c r="O105" s="143"/>
    </row>
    <row r="106" spans="1:15" ht="76.5" customHeight="1" x14ac:dyDescent="0.2">
      <c r="A106" s="24">
        <v>57</v>
      </c>
      <c r="B106" s="15" t="s">
        <v>175</v>
      </c>
      <c r="C106" s="15" t="s">
        <v>38</v>
      </c>
      <c r="D106" s="15" t="s">
        <v>37</v>
      </c>
      <c r="E106" s="15" t="s">
        <v>162</v>
      </c>
      <c r="F106" s="15">
        <v>1</v>
      </c>
      <c r="G106" s="15" t="s">
        <v>1217</v>
      </c>
      <c r="H106" s="16" t="s">
        <v>99</v>
      </c>
      <c r="I106" s="13" t="s">
        <v>30</v>
      </c>
      <c r="J106" s="13" t="s">
        <v>1879</v>
      </c>
      <c r="K106" s="93" t="s">
        <v>2198</v>
      </c>
      <c r="L106" s="24"/>
      <c r="M106" s="24"/>
    </row>
    <row r="107" spans="1:15" ht="21.75" customHeight="1" x14ac:dyDescent="0.2">
      <c r="A107" s="24">
        <v>59</v>
      </c>
      <c r="B107" s="15" t="s">
        <v>175</v>
      </c>
      <c r="C107" s="15" t="s">
        <v>38</v>
      </c>
      <c r="D107" s="15" t="s">
        <v>48</v>
      </c>
      <c r="E107" s="15" t="s">
        <v>165</v>
      </c>
      <c r="F107" s="15">
        <v>1</v>
      </c>
      <c r="G107" s="15" t="s">
        <v>1217</v>
      </c>
      <c r="H107" s="16" t="s">
        <v>166</v>
      </c>
      <c r="I107" s="13" t="s">
        <v>1180</v>
      </c>
      <c r="J107" s="48" t="s">
        <v>1437</v>
      </c>
      <c r="K107" s="48" t="s">
        <v>1912</v>
      </c>
      <c r="L107" s="24"/>
      <c r="M107" s="24"/>
    </row>
    <row r="108" spans="1:15" ht="59.25" customHeight="1" x14ac:dyDescent="0.2">
      <c r="A108" s="24">
        <v>101</v>
      </c>
      <c r="B108" s="15" t="s">
        <v>262</v>
      </c>
      <c r="C108" s="15" t="s">
        <v>37</v>
      </c>
      <c r="D108" s="15" t="s">
        <v>38</v>
      </c>
      <c r="E108" s="15" t="s">
        <v>263</v>
      </c>
      <c r="F108" s="15">
        <v>2</v>
      </c>
      <c r="G108" s="15" t="s">
        <v>1217</v>
      </c>
      <c r="H108" s="16" t="s">
        <v>264</v>
      </c>
      <c r="I108" s="13" t="s">
        <v>297</v>
      </c>
      <c r="J108" s="13" t="s">
        <v>297</v>
      </c>
      <c r="K108" s="93" t="s">
        <v>297</v>
      </c>
      <c r="L108" s="17" t="s">
        <v>1607</v>
      </c>
      <c r="M108" s="65">
        <v>1</v>
      </c>
      <c r="N108" s="72">
        <v>1</v>
      </c>
      <c r="O108" s="142"/>
    </row>
    <row r="109" spans="1:15" ht="66.75" customHeight="1" x14ac:dyDescent="0.2">
      <c r="A109" s="24">
        <v>102</v>
      </c>
      <c r="B109" s="15" t="s">
        <v>262</v>
      </c>
      <c r="C109" s="15" t="s">
        <v>41</v>
      </c>
      <c r="D109" s="15" t="s">
        <v>38</v>
      </c>
      <c r="E109" s="15" t="s">
        <v>265</v>
      </c>
      <c r="F109" s="15">
        <v>2</v>
      </c>
      <c r="G109" s="15" t="s">
        <v>1217</v>
      </c>
      <c r="H109" s="16" t="s">
        <v>266</v>
      </c>
      <c r="I109" s="13" t="s">
        <v>299</v>
      </c>
      <c r="J109" s="17" t="s">
        <v>1436</v>
      </c>
      <c r="K109" s="17" t="s">
        <v>1958</v>
      </c>
      <c r="L109" s="17" t="s">
        <v>1606</v>
      </c>
      <c r="M109" s="65">
        <v>1.1599999999999999</v>
      </c>
      <c r="N109" s="90">
        <f>89/80</f>
        <v>1.1125</v>
      </c>
      <c r="O109" s="142"/>
    </row>
    <row r="110" spans="1:15" ht="179.25" customHeight="1" x14ac:dyDescent="0.2">
      <c r="A110" s="24">
        <v>31</v>
      </c>
      <c r="B110" s="15" t="s">
        <v>173</v>
      </c>
      <c r="C110" s="15" t="s">
        <v>38</v>
      </c>
      <c r="D110" s="15" t="s">
        <v>107</v>
      </c>
      <c r="E110" s="15" t="s">
        <v>108</v>
      </c>
      <c r="F110" s="15">
        <v>2</v>
      </c>
      <c r="G110" s="15" t="s">
        <v>1195</v>
      </c>
      <c r="H110" s="16" t="s">
        <v>109</v>
      </c>
      <c r="I110" s="13" t="s">
        <v>1286</v>
      </c>
      <c r="J110" s="53" t="s">
        <v>1510</v>
      </c>
      <c r="K110" s="13" t="s">
        <v>2104</v>
      </c>
      <c r="L110" s="24"/>
      <c r="M110" s="24"/>
    </row>
    <row r="111" spans="1:15" ht="193.5" customHeight="1" x14ac:dyDescent="0.2">
      <c r="A111" s="24">
        <v>49</v>
      </c>
      <c r="B111" s="15" t="s">
        <v>174</v>
      </c>
      <c r="C111" s="15" t="s">
        <v>38</v>
      </c>
      <c r="D111" s="15" t="s">
        <v>57</v>
      </c>
      <c r="E111" s="15" t="s">
        <v>147</v>
      </c>
      <c r="F111" s="15">
        <v>2</v>
      </c>
      <c r="G111" s="15" t="s">
        <v>1195</v>
      </c>
      <c r="H111" s="16" t="s">
        <v>148</v>
      </c>
      <c r="I111" s="17" t="s">
        <v>1190</v>
      </c>
      <c r="J111" s="50" t="s">
        <v>1455</v>
      </c>
      <c r="K111" s="17" t="s">
        <v>2160</v>
      </c>
      <c r="L111" s="24"/>
      <c r="M111" s="24"/>
    </row>
    <row r="112" spans="1:15" ht="67.5" x14ac:dyDescent="0.2">
      <c r="A112" s="24">
        <v>60</v>
      </c>
      <c r="B112" s="15" t="s">
        <v>175</v>
      </c>
      <c r="C112" s="15" t="s">
        <v>38</v>
      </c>
      <c r="D112" s="15" t="s">
        <v>51</v>
      </c>
      <c r="E112" s="15" t="s">
        <v>167</v>
      </c>
      <c r="F112" s="15">
        <v>1</v>
      </c>
      <c r="G112" s="15" t="s">
        <v>1195</v>
      </c>
      <c r="H112" s="16" t="s">
        <v>168</v>
      </c>
      <c r="I112" s="13" t="s">
        <v>1181</v>
      </c>
      <c r="J112" s="13" t="s">
        <v>1456</v>
      </c>
      <c r="K112" s="13" t="s">
        <v>2199</v>
      </c>
      <c r="L112" s="24"/>
      <c r="M112" s="24"/>
    </row>
    <row r="113" spans="1:15" ht="105" customHeight="1" x14ac:dyDescent="0.2">
      <c r="A113" s="24">
        <v>72</v>
      </c>
      <c r="B113" s="15" t="s">
        <v>200</v>
      </c>
      <c r="C113" s="15" t="s">
        <v>37</v>
      </c>
      <c r="D113" s="15" t="s">
        <v>38</v>
      </c>
      <c r="E113" s="15" t="s">
        <v>201</v>
      </c>
      <c r="F113" s="15">
        <v>1</v>
      </c>
      <c r="G113" s="15" t="s">
        <v>1195</v>
      </c>
      <c r="H113" s="16" t="s">
        <v>202</v>
      </c>
      <c r="I113" s="12">
        <v>0.5</v>
      </c>
      <c r="J113" s="58">
        <v>0.7</v>
      </c>
      <c r="K113" s="97">
        <v>0.7</v>
      </c>
      <c r="L113" s="17" t="s">
        <v>1617</v>
      </c>
      <c r="M113" s="65">
        <v>0.7</v>
      </c>
      <c r="N113" s="90">
        <f>70/100</f>
        <v>0.7</v>
      </c>
      <c r="O113" s="142"/>
    </row>
    <row r="114" spans="1:15" ht="105" customHeight="1" x14ac:dyDescent="0.2">
      <c r="A114" s="24">
        <v>73</v>
      </c>
      <c r="B114" s="15" t="s">
        <v>200</v>
      </c>
      <c r="C114" s="15" t="s">
        <v>41</v>
      </c>
      <c r="D114" s="15" t="s">
        <v>38</v>
      </c>
      <c r="E114" s="15" t="s">
        <v>203</v>
      </c>
      <c r="F114" s="15">
        <v>2</v>
      </c>
      <c r="G114" s="15" t="s">
        <v>1195</v>
      </c>
      <c r="H114" s="16" t="s">
        <v>204</v>
      </c>
      <c r="I114" s="12">
        <v>1</v>
      </c>
      <c r="J114" s="12">
        <v>1</v>
      </c>
      <c r="K114" s="12">
        <v>1</v>
      </c>
      <c r="L114" s="17" t="s">
        <v>1605</v>
      </c>
      <c r="M114" s="65">
        <v>1</v>
      </c>
      <c r="N114" s="90">
        <f>100/100</f>
        <v>1</v>
      </c>
      <c r="O114" s="142"/>
    </row>
    <row r="115" spans="1:15" ht="181.5" customHeight="1" x14ac:dyDescent="0.2">
      <c r="A115" s="24">
        <v>74</v>
      </c>
      <c r="B115" s="15" t="s">
        <v>200</v>
      </c>
      <c r="C115" s="15" t="s">
        <v>48</v>
      </c>
      <c r="D115" s="15" t="s">
        <v>38</v>
      </c>
      <c r="E115" s="15" t="s">
        <v>205</v>
      </c>
      <c r="F115" s="15">
        <v>1</v>
      </c>
      <c r="G115" s="15" t="s">
        <v>1195</v>
      </c>
      <c r="H115" s="16" t="s">
        <v>206</v>
      </c>
      <c r="I115" s="12">
        <v>0.5</v>
      </c>
      <c r="J115" s="17" t="s">
        <v>1511</v>
      </c>
      <c r="K115" s="17" t="s">
        <v>2078</v>
      </c>
      <c r="L115" s="17" t="s">
        <v>1604</v>
      </c>
      <c r="M115" s="65">
        <v>0.25</v>
      </c>
      <c r="N115" s="90">
        <f>26/100</f>
        <v>0.26</v>
      </c>
      <c r="O115" s="128"/>
    </row>
    <row r="116" spans="1:15" ht="141" customHeight="1" x14ac:dyDescent="0.2">
      <c r="A116" s="24">
        <v>75</v>
      </c>
      <c r="B116" s="15" t="s">
        <v>200</v>
      </c>
      <c r="C116" s="15" t="s">
        <v>51</v>
      </c>
      <c r="D116" s="15" t="s">
        <v>38</v>
      </c>
      <c r="E116" s="15" t="s">
        <v>207</v>
      </c>
      <c r="F116" s="15">
        <v>1</v>
      </c>
      <c r="G116" s="15" t="s">
        <v>2079</v>
      </c>
      <c r="H116" s="16" t="s">
        <v>208</v>
      </c>
      <c r="I116" s="12" t="s">
        <v>1050</v>
      </c>
      <c r="J116" s="17" t="s">
        <v>1512</v>
      </c>
      <c r="K116" s="17" t="s">
        <v>2050</v>
      </c>
      <c r="L116" s="17" t="s">
        <v>1602</v>
      </c>
      <c r="M116" s="51" t="s">
        <v>1603</v>
      </c>
      <c r="N116" s="51" t="s">
        <v>1603</v>
      </c>
      <c r="O116" s="143"/>
    </row>
    <row r="117" spans="1:15" ht="59.25" customHeight="1" x14ac:dyDescent="0.2">
      <c r="A117" s="24">
        <v>76</v>
      </c>
      <c r="B117" s="15" t="s">
        <v>200</v>
      </c>
      <c r="C117" s="15" t="s">
        <v>54</v>
      </c>
      <c r="D117" s="15" t="s">
        <v>38</v>
      </c>
      <c r="E117" s="15" t="s">
        <v>209</v>
      </c>
      <c r="F117" s="15">
        <v>1</v>
      </c>
      <c r="G117" s="15" t="s">
        <v>1195</v>
      </c>
      <c r="H117" s="16" t="s">
        <v>210</v>
      </c>
      <c r="I117" s="12" t="s">
        <v>1050</v>
      </c>
      <c r="J117" s="17" t="s">
        <v>1513</v>
      </c>
      <c r="K117" s="17" t="s">
        <v>2055</v>
      </c>
      <c r="L117" s="17" t="s">
        <v>1601</v>
      </c>
      <c r="M117" s="65">
        <v>0.3</v>
      </c>
      <c r="N117" s="90">
        <f>2.56/6</f>
        <v>0.42666666666666669</v>
      </c>
      <c r="O117" s="128"/>
    </row>
    <row r="118" spans="1:15" ht="67.5" x14ac:dyDescent="0.2">
      <c r="A118" s="24">
        <v>78</v>
      </c>
      <c r="B118" s="15" t="s">
        <v>200</v>
      </c>
      <c r="C118" s="15" t="s">
        <v>38</v>
      </c>
      <c r="D118" s="15" t="s">
        <v>37</v>
      </c>
      <c r="E118" s="15" t="s">
        <v>213</v>
      </c>
      <c r="F118" s="15">
        <v>1</v>
      </c>
      <c r="G118" s="15" t="s">
        <v>1195</v>
      </c>
      <c r="H118" s="16" t="s">
        <v>214</v>
      </c>
      <c r="I118" s="13" t="s">
        <v>1181</v>
      </c>
      <c r="J118" s="17" t="s">
        <v>1456</v>
      </c>
      <c r="K118" s="13" t="s">
        <v>2159</v>
      </c>
      <c r="L118" s="24"/>
      <c r="M118" s="24"/>
    </row>
    <row r="119" spans="1:15" ht="234" customHeight="1" x14ac:dyDescent="0.2">
      <c r="A119" s="24">
        <v>79</v>
      </c>
      <c r="B119" s="15" t="s">
        <v>200</v>
      </c>
      <c r="C119" s="15" t="s">
        <v>38</v>
      </c>
      <c r="D119" s="15" t="s">
        <v>41</v>
      </c>
      <c r="E119" s="15" t="s">
        <v>215</v>
      </c>
      <c r="F119" s="15">
        <v>2</v>
      </c>
      <c r="G119" s="15" t="s">
        <v>1195</v>
      </c>
      <c r="H119" s="16" t="s">
        <v>216</v>
      </c>
      <c r="I119" s="13" t="s">
        <v>288</v>
      </c>
      <c r="J119" s="48" t="s">
        <v>1050</v>
      </c>
      <c r="K119" s="85" t="s">
        <v>1956</v>
      </c>
      <c r="L119" s="24"/>
      <c r="M119" s="24"/>
    </row>
    <row r="120" spans="1:15" ht="204.75" customHeight="1" x14ac:dyDescent="0.2">
      <c r="A120" s="24">
        <v>80</v>
      </c>
      <c r="B120" s="15" t="s">
        <v>200</v>
      </c>
      <c r="C120" s="15" t="s">
        <v>38</v>
      </c>
      <c r="D120" s="15" t="s">
        <v>48</v>
      </c>
      <c r="E120" s="15" t="s">
        <v>217</v>
      </c>
      <c r="F120" s="15">
        <v>1</v>
      </c>
      <c r="G120" s="15" t="s">
        <v>1195</v>
      </c>
      <c r="H120" s="16" t="s">
        <v>218</v>
      </c>
      <c r="I120" s="13" t="s">
        <v>1196</v>
      </c>
      <c r="J120" s="17" t="s">
        <v>1435</v>
      </c>
      <c r="K120" s="17" t="s">
        <v>2066</v>
      </c>
      <c r="L120" s="24"/>
      <c r="M120" s="24"/>
    </row>
    <row r="121" spans="1:15" ht="22.5" x14ac:dyDescent="0.2">
      <c r="A121" s="24">
        <v>81</v>
      </c>
      <c r="B121" s="15" t="s">
        <v>200</v>
      </c>
      <c r="C121" s="15" t="s">
        <v>38</v>
      </c>
      <c r="D121" s="15" t="s">
        <v>51</v>
      </c>
      <c r="E121" s="15" t="s">
        <v>219</v>
      </c>
      <c r="F121" s="15">
        <v>0</v>
      </c>
      <c r="G121" s="15" t="s">
        <v>1195</v>
      </c>
      <c r="H121" s="16" t="s">
        <v>289</v>
      </c>
      <c r="I121" s="13" t="s">
        <v>1197</v>
      </c>
      <c r="J121" s="13" t="s">
        <v>1197</v>
      </c>
      <c r="K121" s="13" t="s">
        <v>1197</v>
      </c>
      <c r="L121" s="24"/>
      <c r="M121" s="24"/>
    </row>
    <row r="122" spans="1:15" ht="33.75" x14ac:dyDescent="0.2">
      <c r="A122" s="24">
        <v>82</v>
      </c>
      <c r="B122" s="15" t="s">
        <v>200</v>
      </c>
      <c r="C122" s="15" t="s">
        <v>38</v>
      </c>
      <c r="D122" s="15" t="s">
        <v>54</v>
      </c>
      <c r="E122" s="15" t="s">
        <v>220</v>
      </c>
      <c r="F122" s="15">
        <v>1</v>
      </c>
      <c r="G122" s="15" t="s">
        <v>1195</v>
      </c>
      <c r="H122" s="16" t="s">
        <v>221</v>
      </c>
      <c r="I122" s="13" t="s">
        <v>1198</v>
      </c>
      <c r="J122" s="17" t="s">
        <v>1457</v>
      </c>
      <c r="K122" s="13" t="s">
        <v>2161</v>
      </c>
      <c r="L122" s="24"/>
      <c r="M122" s="24"/>
    </row>
    <row r="123" spans="1:15" ht="113.25" customHeight="1" x14ac:dyDescent="0.2">
      <c r="A123" s="24">
        <v>96</v>
      </c>
      <c r="B123" s="15" t="s">
        <v>246</v>
      </c>
      <c r="C123" s="15" t="s">
        <v>38</v>
      </c>
      <c r="D123" s="15" t="s">
        <v>41</v>
      </c>
      <c r="E123" s="15" t="s">
        <v>251</v>
      </c>
      <c r="F123" s="15">
        <v>1</v>
      </c>
      <c r="G123" s="15" t="s">
        <v>1195</v>
      </c>
      <c r="H123" s="16" t="s">
        <v>252</v>
      </c>
      <c r="I123" s="13" t="s">
        <v>1200</v>
      </c>
      <c r="J123" s="13" t="s">
        <v>1434</v>
      </c>
      <c r="K123" s="13" t="s">
        <v>2051</v>
      </c>
      <c r="L123" s="24"/>
      <c r="M123" s="24"/>
    </row>
    <row r="124" spans="1:15" ht="201" customHeight="1" x14ac:dyDescent="0.2">
      <c r="A124" s="24">
        <v>5</v>
      </c>
      <c r="B124" s="15" t="s">
        <v>171</v>
      </c>
      <c r="C124" s="15" t="s">
        <v>38</v>
      </c>
      <c r="D124" s="15" t="s">
        <v>48</v>
      </c>
      <c r="E124" s="15" t="s">
        <v>49</v>
      </c>
      <c r="F124" s="15">
        <v>2</v>
      </c>
      <c r="G124" s="15" t="s">
        <v>1191</v>
      </c>
      <c r="H124" s="16" t="s">
        <v>50</v>
      </c>
      <c r="I124" s="17" t="s">
        <v>1514</v>
      </c>
      <c r="J124" s="17" t="s">
        <v>1842</v>
      </c>
      <c r="K124" s="17" t="s">
        <v>1944</v>
      </c>
      <c r="L124" s="24"/>
      <c r="M124" s="24"/>
    </row>
    <row r="125" spans="1:15" ht="187.5" customHeight="1" x14ac:dyDescent="0.2">
      <c r="A125" s="24">
        <v>34</v>
      </c>
      <c r="B125" s="15" t="s">
        <v>173</v>
      </c>
      <c r="C125" s="15" t="s">
        <v>38</v>
      </c>
      <c r="D125" s="15" t="s">
        <v>116</v>
      </c>
      <c r="E125" s="15" t="s">
        <v>117</v>
      </c>
      <c r="F125" s="15">
        <v>2</v>
      </c>
      <c r="G125" s="15" t="s">
        <v>1191</v>
      </c>
      <c r="H125" s="16" t="s">
        <v>118</v>
      </c>
      <c r="I125" s="13" t="s">
        <v>1187</v>
      </c>
      <c r="J125" s="17" t="s">
        <v>1480</v>
      </c>
      <c r="K125" s="17" t="s">
        <v>2029</v>
      </c>
      <c r="L125" s="24"/>
      <c r="M125" s="24"/>
    </row>
    <row r="126" spans="1:15" ht="82.5" customHeight="1" x14ac:dyDescent="0.2">
      <c r="A126" s="24">
        <v>103</v>
      </c>
      <c r="B126" s="15" t="s">
        <v>262</v>
      </c>
      <c r="C126" s="15" t="s">
        <v>48</v>
      </c>
      <c r="D126" s="15" t="s">
        <v>38</v>
      </c>
      <c r="E126" s="15" t="s">
        <v>267</v>
      </c>
      <c r="F126" s="15">
        <v>1</v>
      </c>
      <c r="G126" s="15" t="s">
        <v>1191</v>
      </c>
      <c r="H126" s="16" t="s">
        <v>268</v>
      </c>
      <c r="I126" s="13" t="s">
        <v>298</v>
      </c>
      <c r="J126" s="17" t="s">
        <v>1632</v>
      </c>
      <c r="K126" s="17" t="s">
        <v>2057</v>
      </c>
      <c r="L126" s="17" t="s">
        <v>1600</v>
      </c>
      <c r="M126" s="65">
        <v>0.56000000000000005</v>
      </c>
      <c r="N126" s="90">
        <f>51/85</f>
        <v>0.6</v>
      </c>
      <c r="O126" s="128"/>
    </row>
    <row r="127" spans="1:15" ht="51.75" customHeight="1" x14ac:dyDescent="0.2">
      <c r="A127" s="24">
        <v>107</v>
      </c>
      <c r="B127" s="15" t="s">
        <v>262</v>
      </c>
      <c r="C127" s="15" t="s">
        <v>38</v>
      </c>
      <c r="D127" s="15" t="s">
        <v>48</v>
      </c>
      <c r="E127" s="15" t="s">
        <v>275</v>
      </c>
      <c r="F127" s="15">
        <v>1</v>
      </c>
      <c r="G127" s="15" t="s">
        <v>1191</v>
      </c>
      <c r="H127" s="16" t="s">
        <v>276</v>
      </c>
      <c r="I127" s="13" t="s">
        <v>1203</v>
      </c>
      <c r="J127" s="17" t="s">
        <v>1631</v>
      </c>
      <c r="K127" s="17" t="s">
        <v>2058</v>
      </c>
      <c r="L127" s="24"/>
      <c r="M127" s="24"/>
    </row>
  </sheetData>
  <autoFilter ref="A16:I128">
    <sortState ref="A17:I125">
      <sortCondition ref="G16:G125"/>
    </sortState>
  </autoFilter>
  <mergeCells count="36">
    <mergeCell ref="L62:L63"/>
    <mergeCell ref="M62:M63"/>
    <mergeCell ref="F62:F63"/>
    <mergeCell ref="G62:G63"/>
    <mergeCell ref="H62:H63"/>
    <mergeCell ref="I62:I63"/>
    <mergeCell ref="J62:J63"/>
    <mergeCell ref="I26:I27"/>
    <mergeCell ref="J26:J27"/>
    <mergeCell ref="A62:A63"/>
    <mergeCell ref="B62:B63"/>
    <mergeCell ref="C62:C63"/>
    <mergeCell ref="D62:D63"/>
    <mergeCell ref="E62:E63"/>
    <mergeCell ref="A7:I7"/>
    <mergeCell ref="A2:I2"/>
    <mergeCell ref="A3:I3"/>
    <mergeCell ref="A4:I4"/>
    <mergeCell ref="A5:I5"/>
    <mergeCell ref="A6:I6"/>
    <mergeCell ref="K26:K27"/>
    <mergeCell ref="K62:K63"/>
    <mergeCell ref="A13:I13"/>
    <mergeCell ref="A8:I8"/>
    <mergeCell ref="A9:I9"/>
    <mergeCell ref="A10:I10"/>
    <mergeCell ref="A11:I11"/>
    <mergeCell ref="A12:I12"/>
    <mergeCell ref="A26:A27"/>
    <mergeCell ref="B26:B27"/>
    <mergeCell ref="C26:C27"/>
    <mergeCell ref="D26:D27"/>
    <mergeCell ref="E26:E27"/>
    <mergeCell ref="F26:F27"/>
    <mergeCell ref="G26:G27"/>
    <mergeCell ref="H26:H2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O107"/>
  <sheetViews>
    <sheetView topLeftCell="A6" zoomScaleNormal="100" workbookViewId="0">
      <selection activeCell="O102" sqref="O102"/>
    </sheetView>
  </sheetViews>
  <sheetFormatPr baseColWidth="10" defaultColWidth="10.85546875" defaultRowHeight="11.25" x14ac:dyDescent="0.2"/>
  <cols>
    <col min="1" max="1" width="6.5703125" style="2" customWidth="1"/>
    <col min="2" max="2" width="6.42578125" style="3" customWidth="1"/>
    <col min="3" max="3" width="3.85546875" style="3" bestFit="1" customWidth="1"/>
    <col min="4" max="4" width="5.140625" style="3" bestFit="1" customWidth="1"/>
    <col min="5" max="5" width="6.140625" style="2" bestFit="1" customWidth="1"/>
    <col min="6" max="6" width="5.7109375" style="1" bestFit="1" customWidth="1"/>
    <col min="7" max="7" width="14.85546875" style="1" bestFit="1" customWidth="1"/>
    <col min="8" max="8" width="56.140625" style="2" customWidth="1"/>
    <col min="9" max="9" width="54.42578125" style="21" bestFit="1" customWidth="1"/>
    <col min="10" max="10" width="54.5703125" style="2" bestFit="1" customWidth="1"/>
    <col min="11" max="11" width="54.140625" style="2" customWidth="1"/>
    <col min="12" max="12" width="25.140625" style="35" customWidth="1"/>
    <col min="13" max="14" width="13.42578125" style="2" customWidth="1"/>
    <col min="15" max="16384" width="10.85546875" style="2"/>
  </cols>
  <sheetData>
    <row r="2" spans="1:15" x14ac:dyDescent="0.2">
      <c r="A2" s="163" t="s">
        <v>300</v>
      </c>
      <c r="B2" s="169"/>
      <c r="C2" s="169"/>
      <c r="D2" s="169"/>
      <c r="E2" s="169"/>
      <c r="F2" s="169"/>
      <c r="G2" s="169"/>
      <c r="H2" s="169"/>
      <c r="I2" s="179"/>
    </row>
    <row r="3" spans="1:15" x14ac:dyDescent="0.2">
      <c r="A3" s="166" t="s">
        <v>301</v>
      </c>
      <c r="B3" s="167"/>
      <c r="C3" s="167"/>
      <c r="D3" s="167"/>
      <c r="E3" s="167"/>
      <c r="F3" s="167"/>
      <c r="G3" s="167"/>
      <c r="H3" s="167"/>
      <c r="I3" s="173"/>
    </row>
    <row r="4" spans="1:15" x14ac:dyDescent="0.2">
      <c r="A4" s="166" t="s">
        <v>302</v>
      </c>
      <c r="B4" s="167"/>
      <c r="C4" s="167"/>
      <c r="D4" s="167"/>
      <c r="E4" s="167"/>
      <c r="F4" s="167"/>
      <c r="G4" s="167"/>
      <c r="H4" s="167"/>
      <c r="I4" s="173"/>
    </row>
    <row r="5" spans="1:15" x14ac:dyDescent="0.2">
      <c r="A5" s="166" t="s">
        <v>303</v>
      </c>
      <c r="B5" s="167"/>
      <c r="C5" s="167"/>
      <c r="D5" s="167"/>
      <c r="E5" s="167"/>
      <c r="F5" s="167"/>
      <c r="G5" s="167"/>
      <c r="H5" s="167"/>
      <c r="I5" s="173"/>
    </row>
    <row r="6" spans="1:15" x14ac:dyDescent="0.2">
      <c r="A6" s="166" t="s">
        <v>304</v>
      </c>
      <c r="B6" s="167"/>
      <c r="C6" s="167"/>
      <c r="D6" s="167"/>
      <c r="E6" s="167"/>
      <c r="F6" s="167"/>
      <c r="G6" s="167"/>
      <c r="H6" s="167"/>
      <c r="I6" s="173"/>
    </row>
    <row r="7" spans="1:15" x14ac:dyDescent="0.2">
      <c r="A7" s="166" t="s">
        <v>305</v>
      </c>
      <c r="B7" s="167"/>
      <c r="C7" s="167"/>
      <c r="D7" s="167"/>
      <c r="E7" s="167"/>
      <c r="F7" s="167"/>
      <c r="G7" s="167"/>
      <c r="H7" s="167"/>
      <c r="I7" s="173"/>
    </row>
    <row r="8" spans="1:15" x14ac:dyDescent="0.2">
      <c r="A8" s="166" t="s">
        <v>306</v>
      </c>
      <c r="B8" s="167"/>
      <c r="C8" s="167"/>
      <c r="D8" s="167"/>
      <c r="E8" s="167"/>
      <c r="F8" s="167"/>
      <c r="G8" s="167"/>
      <c r="H8" s="167"/>
      <c r="I8" s="173"/>
    </row>
    <row r="9" spans="1:15" x14ac:dyDescent="0.2">
      <c r="A9" s="166" t="s">
        <v>307</v>
      </c>
      <c r="B9" s="167"/>
      <c r="C9" s="167"/>
      <c r="D9" s="167"/>
      <c r="E9" s="167"/>
      <c r="F9" s="167"/>
      <c r="G9" s="167"/>
      <c r="H9" s="167"/>
      <c r="I9" s="173"/>
    </row>
    <row r="10" spans="1:15" x14ac:dyDescent="0.2">
      <c r="A10" s="166" t="s">
        <v>308</v>
      </c>
      <c r="B10" s="167"/>
      <c r="C10" s="167"/>
      <c r="D10" s="167"/>
      <c r="E10" s="167"/>
      <c r="F10" s="167"/>
      <c r="G10" s="167"/>
      <c r="H10" s="167"/>
      <c r="I10" s="173"/>
    </row>
    <row r="11" spans="1:15" x14ac:dyDescent="0.2">
      <c r="A11" s="189" t="s">
        <v>309</v>
      </c>
      <c r="B11" s="190"/>
      <c r="C11" s="190"/>
      <c r="D11" s="190"/>
      <c r="E11" s="190"/>
      <c r="F11" s="190"/>
      <c r="G11" s="190"/>
      <c r="H11" s="190"/>
      <c r="I11" s="191"/>
    </row>
    <row r="12" spans="1:15" x14ac:dyDescent="0.2">
      <c r="A12" s="165" t="s">
        <v>310</v>
      </c>
      <c r="B12" s="168"/>
      <c r="C12" s="168"/>
      <c r="D12" s="168"/>
      <c r="E12" s="168"/>
      <c r="F12" s="168"/>
      <c r="G12" s="168"/>
      <c r="H12" s="168"/>
      <c r="I12" s="172"/>
    </row>
    <row r="13" spans="1:15" x14ac:dyDescent="0.2">
      <c r="B13" s="2"/>
      <c r="C13" s="2"/>
      <c r="D13" s="2"/>
      <c r="G13" s="10"/>
      <c r="I13" s="19"/>
    </row>
    <row r="14" spans="1:15" x14ac:dyDescent="0.2">
      <c r="B14" s="2"/>
      <c r="C14" s="2"/>
      <c r="D14" s="2"/>
      <c r="F14" s="11" t="s">
        <v>177</v>
      </c>
      <c r="G14" s="10"/>
      <c r="I14" s="19"/>
    </row>
    <row r="15" spans="1:15" ht="12.75" x14ac:dyDescent="0.25">
      <c r="A15" s="2" t="s">
        <v>1183</v>
      </c>
      <c r="B15" s="5" t="s">
        <v>33</v>
      </c>
      <c r="C15" s="5" t="s">
        <v>32</v>
      </c>
      <c r="D15" s="5" t="s">
        <v>35</v>
      </c>
      <c r="E15" s="6" t="s">
        <v>34</v>
      </c>
      <c r="F15" s="14" t="s">
        <v>178</v>
      </c>
      <c r="G15" s="14" t="s">
        <v>1216</v>
      </c>
      <c r="H15" s="98" t="s">
        <v>36</v>
      </c>
      <c r="I15" s="99" t="s">
        <v>1303</v>
      </c>
      <c r="J15" s="101" t="s">
        <v>1304</v>
      </c>
      <c r="K15" s="101" t="s">
        <v>1905</v>
      </c>
      <c r="L15" s="123" t="s">
        <v>1578</v>
      </c>
      <c r="M15" s="101" t="s">
        <v>2072</v>
      </c>
      <c r="N15" s="101" t="s">
        <v>2074</v>
      </c>
      <c r="O15" s="101" t="s">
        <v>2269</v>
      </c>
    </row>
    <row r="16" spans="1:15" ht="107.25" customHeight="1" x14ac:dyDescent="0.2">
      <c r="A16" s="2">
        <v>1</v>
      </c>
      <c r="B16" s="8" t="s">
        <v>311</v>
      </c>
      <c r="C16" s="8" t="s">
        <v>37</v>
      </c>
      <c r="D16" s="8" t="s">
        <v>38</v>
      </c>
      <c r="E16" s="8" t="s">
        <v>312</v>
      </c>
      <c r="F16" s="15">
        <v>1</v>
      </c>
      <c r="G16" s="15" t="s">
        <v>1217</v>
      </c>
      <c r="H16" s="16" t="s">
        <v>313</v>
      </c>
      <c r="I16" s="18" t="s">
        <v>1016</v>
      </c>
      <c r="J16" s="18" t="s">
        <v>1965</v>
      </c>
      <c r="K16" s="18" t="s">
        <v>2243</v>
      </c>
      <c r="L16" s="124" t="s">
        <v>1534</v>
      </c>
      <c r="M16" s="102">
        <f>55/75</f>
        <v>0.73333333333333328</v>
      </c>
      <c r="N16" s="152">
        <f>29/75</f>
        <v>0.38666666666666666</v>
      </c>
    </row>
    <row r="17" spans="1:14" ht="87.75" customHeight="1" x14ac:dyDescent="0.2">
      <c r="A17" s="2">
        <v>2</v>
      </c>
      <c r="B17" s="8" t="s">
        <v>311</v>
      </c>
      <c r="C17" s="8" t="s">
        <v>41</v>
      </c>
      <c r="D17" s="8" t="s">
        <v>38</v>
      </c>
      <c r="E17" s="8" t="s">
        <v>314</v>
      </c>
      <c r="F17" s="15">
        <v>1</v>
      </c>
      <c r="G17" s="15" t="s">
        <v>1217</v>
      </c>
      <c r="H17" s="16" t="s">
        <v>315</v>
      </c>
      <c r="I17" s="18" t="s">
        <v>1015</v>
      </c>
      <c r="J17" s="18" t="s">
        <v>1966</v>
      </c>
      <c r="K17" s="18" t="s">
        <v>2244</v>
      </c>
      <c r="L17" s="124" t="s">
        <v>1535</v>
      </c>
      <c r="M17" s="102">
        <f>38/90</f>
        <v>0.42222222222222222</v>
      </c>
      <c r="N17" s="152">
        <f>51/90</f>
        <v>0.56666666666666665</v>
      </c>
    </row>
    <row r="18" spans="1:14" ht="273" customHeight="1" x14ac:dyDescent="0.2">
      <c r="A18" s="2">
        <v>3</v>
      </c>
      <c r="B18" s="8" t="s">
        <v>311</v>
      </c>
      <c r="C18" s="8" t="s">
        <v>48</v>
      </c>
      <c r="D18" s="8" t="s">
        <v>38</v>
      </c>
      <c r="E18" s="8" t="s">
        <v>316</v>
      </c>
      <c r="F18" s="15">
        <v>0</v>
      </c>
      <c r="G18" s="15" t="s">
        <v>1218</v>
      </c>
      <c r="H18" s="16" t="s">
        <v>317</v>
      </c>
      <c r="I18" s="85" t="s">
        <v>1064</v>
      </c>
      <c r="J18" s="17" t="s">
        <v>1640</v>
      </c>
      <c r="K18" s="17" t="s">
        <v>2086</v>
      </c>
      <c r="L18" s="125" t="s">
        <v>1536</v>
      </c>
      <c r="M18" s="37" t="s">
        <v>1538</v>
      </c>
      <c r="N18" s="153" t="s">
        <v>1538</v>
      </c>
    </row>
    <row r="19" spans="1:14" ht="115.5" customHeight="1" x14ac:dyDescent="0.2">
      <c r="A19" s="2">
        <v>4</v>
      </c>
      <c r="B19" s="8" t="s">
        <v>311</v>
      </c>
      <c r="C19" s="8" t="s">
        <v>51</v>
      </c>
      <c r="D19" s="8" t="s">
        <v>38</v>
      </c>
      <c r="E19" s="8" t="s">
        <v>318</v>
      </c>
      <c r="F19" s="15">
        <v>2</v>
      </c>
      <c r="G19" s="15" t="s">
        <v>1191</v>
      </c>
      <c r="H19" s="16" t="s">
        <v>319</v>
      </c>
      <c r="I19" s="18" t="s">
        <v>1997</v>
      </c>
      <c r="J19" s="37" t="s">
        <v>1633</v>
      </c>
      <c r="K19" s="17" t="s">
        <v>2245</v>
      </c>
      <c r="L19" s="124" t="s">
        <v>1537</v>
      </c>
      <c r="M19" s="67">
        <v>1.32</v>
      </c>
      <c r="N19" s="154">
        <f>63/38</f>
        <v>1.6578947368421053</v>
      </c>
    </row>
    <row r="20" spans="1:14" ht="191.25" x14ac:dyDescent="0.2">
      <c r="A20" s="2">
        <v>5</v>
      </c>
      <c r="B20" s="8" t="s">
        <v>311</v>
      </c>
      <c r="C20" s="8" t="s">
        <v>54</v>
      </c>
      <c r="D20" s="8" t="s">
        <v>38</v>
      </c>
      <c r="E20" s="8" t="s">
        <v>320</v>
      </c>
      <c r="F20" s="15">
        <v>1</v>
      </c>
      <c r="G20" s="15" t="s">
        <v>1191</v>
      </c>
      <c r="H20" s="16" t="s">
        <v>321</v>
      </c>
      <c r="I20" s="18" t="s">
        <v>1017</v>
      </c>
      <c r="J20" s="37" t="s">
        <v>1628</v>
      </c>
      <c r="K20" s="17" t="s">
        <v>2088</v>
      </c>
      <c r="L20" s="124" t="s">
        <v>1629</v>
      </c>
      <c r="M20" s="67">
        <v>1.47</v>
      </c>
      <c r="N20" s="152">
        <f>9/15</f>
        <v>0.6</v>
      </c>
    </row>
    <row r="21" spans="1:14" ht="67.5" x14ac:dyDescent="0.2">
      <c r="A21" s="2">
        <v>6</v>
      </c>
      <c r="B21" s="8" t="s">
        <v>311</v>
      </c>
      <c r="C21" s="8" t="s">
        <v>57</v>
      </c>
      <c r="D21" s="8" t="s">
        <v>38</v>
      </c>
      <c r="E21" s="8" t="s">
        <v>322</v>
      </c>
      <c r="F21" s="15">
        <v>2</v>
      </c>
      <c r="G21" s="15" t="s">
        <v>1191</v>
      </c>
      <c r="H21" s="16" t="s">
        <v>323</v>
      </c>
      <c r="I21" s="85" t="s">
        <v>1018</v>
      </c>
      <c r="J21" s="48" t="s">
        <v>1840</v>
      </c>
      <c r="K21" s="48" t="s">
        <v>1840</v>
      </c>
      <c r="L21" s="124" t="s">
        <v>1539</v>
      </c>
      <c r="M21" s="67">
        <v>0</v>
      </c>
      <c r="N21" s="155">
        <v>0</v>
      </c>
    </row>
    <row r="22" spans="1:14" ht="225" x14ac:dyDescent="0.2">
      <c r="A22" s="2">
        <v>7</v>
      </c>
      <c r="B22" s="8" t="s">
        <v>311</v>
      </c>
      <c r="C22" s="8" t="s">
        <v>60</v>
      </c>
      <c r="D22" s="8" t="s">
        <v>38</v>
      </c>
      <c r="E22" s="8" t="s">
        <v>324</v>
      </c>
      <c r="F22" s="15">
        <v>1</v>
      </c>
      <c r="G22" s="15" t="s">
        <v>1217</v>
      </c>
      <c r="H22" s="16" t="s">
        <v>325</v>
      </c>
      <c r="I22" s="18" t="s">
        <v>1039</v>
      </c>
      <c r="J22" s="17" t="s">
        <v>1641</v>
      </c>
      <c r="K22" s="17" t="s">
        <v>2087</v>
      </c>
      <c r="L22" s="124" t="s">
        <v>1540</v>
      </c>
      <c r="M22" s="63" t="s">
        <v>1849</v>
      </c>
      <c r="N22" s="156" t="s">
        <v>1849</v>
      </c>
    </row>
    <row r="23" spans="1:14" ht="290.25" customHeight="1" x14ac:dyDescent="0.2">
      <c r="A23" s="2">
        <v>8</v>
      </c>
      <c r="B23" s="8" t="s">
        <v>311</v>
      </c>
      <c r="C23" s="8" t="s">
        <v>63</v>
      </c>
      <c r="D23" s="8" t="s">
        <v>38</v>
      </c>
      <c r="E23" s="8" t="s">
        <v>326</v>
      </c>
      <c r="F23" s="15">
        <v>1</v>
      </c>
      <c r="G23" s="15" t="s">
        <v>1217</v>
      </c>
      <c r="H23" s="16" t="s">
        <v>327</v>
      </c>
      <c r="I23" s="85" t="s">
        <v>1019</v>
      </c>
      <c r="J23" s="37" t="s">
        <v>1413</v>
      </c>
      <c r="K23" s="37" t="s">
        <v>2246</v>
      </c>
      <c r="L23" s="124" t="s">
        <v>1541</v>
      </c>
      <c r="M23" s="71">
        <v>0.27500000000000002</v>
      </c>
      <c r="N23" s="152">
        <f>0.88/2</f>
        <v>0.44</v>
      </c>
    </row>
    <row r="24" spans="1:14" ht="309" customHeight="1" x14ac:dyDescent="0.2">
      <c r="A24" s="2">
        <v>9</v>
      </c>
      <c r="B24" s="8" t="s">
        <v>311</v>
      </c>
      <c r="C24" s="8" t="s">
        <v>104</v>
      </c>
      <c r="D24" s="8" t="s">
        <v>38</v>
      </c>
      <c r="E24" s="8" t="s">
        <v>328</v>
      </c>
      <c r="F24" s="15">
        <v>0</v>
      </c>
      <c r="G24" s="15" t="s">
        <v>1217</v>
      </c>
      <c r="H24" s="16" t="s">
        <v>329</v>
      </c>
      <c r="I24" s="18">
        <v>0</v>
      </c>
      <c r="J24" s="37" t="s">
        <v>1446</v>
      </c>
      <c r="K24" s="37" t="s">
        <v>2200</v>
      </c>
      <c r="L24" s="124" t="s">
        <v>1542</v>
      </c>
      <c r="M24" s="67">
        <v>1</v>
      </c>
      <c r="N24" s="154">
        <f>20/20</f>
        <v>1</v>
      </c>
    </row>
    <row r="25" spans="1:14" ht="101.25" x14ac:dyDescent="0.2">
      <c r="A25" s="2">
        <v>10</v>
      </c>
      <c r="B25" s="8" t="s">
        <v>311</v>
      </c>
      <c r="C25" s="8" t="s">
        <v>38</v>
      </c>
      <c r="D25" s="8" t="s">
        <v>37</v>
      </c>
      <c r="E25" s="8" t="s">
        <v>330</v>
      </c>
      <c r="F25" s="15">
        <v>1</v>
      </c>
      <c r="G25" s="15" t="s">
        <v>1218</v>
      </c>
      <c r="H25" s="16" t="s">
        <v>331</v>
      </c>
      <c r="I25" s="100" t="s">
        <v>1020</v>
      </c>
      <c r="J25" s="17" t="s">
        <v>1634</v>
      </c>
      <c r="K25" s="17" t="s">
        <v>2201</v>
      </c>
      <c r="L25" s="2"/>
    </row>
    <row r="26" spans="1:14" ht="100.5" customHeight="1" x14ac:dyDescent="0.2">
      <c r="A26" s="2">
        <v>11</v>
      </c>
      <c r="B26" s="8" t="s">
        <v>311</v>
      </c>
      <c r="C26" s="8" t="s">
        <v>38</v>
      </c>
      <c r="D26" s="8" t="s">
        <v>41</v>
      </c>
      <c r="E26" s="8" t="s">
        <v>332</v>
      </c>
      <c r="F26" s="15">
        <v>1</v>
      </c>
      <c r="G26" s="15" t="s">
        <v>1193</v>
      </c>
      <c r="H26" s="16" t="s">
        <v>333</v>
      </c>
      <c r="I26" s="16" t="s">
        <v>1011</v>
      </c>
      <c r="J26" s="37" t="s">
        <v>1856</v>
      </c>
      <c r="K26" s="17" t="s">
        <v>1976</v>
      </c>
      <c r="L26" s="2"/>
    </row>
    <row r="27" spans="1:14" ht="90" customHeight="1" x14ac:dyDescent="0.2">
      <c r="A27" s="2">
        <v>12</v>
      </c>
      <c r="B27" s="8" t="s">
        <v>311</v>
      </c>
      <c r="C27" s="8" t="s">
        <v>38</v>
      </c>
      <c r="D27" s="8" t="s">
        <v>48</v>
      </c>
      <c r="E27" s="8" t="s">
        <v>334</v>
      </c>
      <c r="F27" s="15">
        <v>1</v>
      </c>
      <c r="G27" s="15" t="s">
        <v>1195</v>
      </c>
      <c r="H27" s="16" t="s">
        <v>335</v>
      </c>
      <c r="I27" s="16" t="s">
        <v>1021</v>
      </c>
      <c r="J27" s="37" t="s">
        <v>1447</v>
      </c>
      <c r="K27" s="37" t="s">
        <v>2018</v>
      </c>
      <c r="L27" s="2"/>
    </row>
    <row r="28" spans="1:14" ht="44.25" customHeight="1" x14ac:dyDescent="0.2">
      <c r="A28" s="2">
        <v>13</v>
      </c>
      <c r="B28" s="8" t="s">
        <v>311</v>
      </c>
      <c r="C28" s="8" t="s">
        <v>38</v>
      </c>
      <c r="D28" s="8" t="s">
        <v>51</v>
      </c>
      <c r="E28" s="8" t="s">
        <v>336</v>
      </c>
      <c r="F28" s="15">
        <v>0</v>
      </c>
      <c r="G28" s="15" t="s">
        <v>1195</v>
      </c>
      <c r="H28" s="16" t="s">
        <v>337</v>
      </c>
      <c r="I28" s="16" t="s">
        <v>1012</v>
      </c>
      <c r="J28" s="17" t="s">
        <v>1635</v>
      </c>
      <c r="K28" s="17" t="s">
        <v>1967</v>
      </c>
      <c r="L28" s="2"/>
    </row>
    <row r="29" spans="1:14" ht="409.5" customHeight="1" x14ac:dyDescent="0.2">
      <c r="A29" s="197">
        <v>14</v>
      </c>
      <c r="B29" s="192" t="s">
        <v>311</v>
      </c>
      <c r="C29" s="192" t="s">
        <v>38</v>
      </c>
      <c r="D29" s="192" t="s">
        <v>54</v>
      </c>
      <c r="E29" s="192" t="s">
        <v>338</v>
      </c>
      <c r="F29" s="175">
        <v>1</v>
      </c>
      <c r="G29" s="175" t="s">
        <v>1217</v>
      </c>
      <c r="H29" s="180" t="s">
        <v>339</v>
      </c>
      <c r="I29" s="180" t="s">
        <v>1011</v>
      </c>
      <c r="J29" s="170" t="s">
        <v>1943</v>
      </c>
      <c r="K29" s="170" t="s">
        <v>2090</v>
      </c>
      <c r="L29" s="2"/>
    </row>
    <row r="30" spans="1:14" ht="272.25" customHeight="1" x14ac:dyDescent="0.2">
      <c r="A30" s="197"/>
      <c r="B30" s="193"/>
      <c r="C30" s="193"/>
      <c r="D30" s="193"/>
      <c r="E30" s="193"/>
      <c r="F30" s="176"/>
      <c r="G30" s="176"/>
      <c r="H30" s="181"/>
      <c r="I30" s="181"/>
      <c r="J30" s="198"/>
      <c r="K30" s="185"/>
      <c r="L30" s="2"/>
    </row>
    <row r="31" spans="1:14" ht="18" customHeight="1" x14ac:dyDescent="0.2">
      <c r="A31" s="2">
        <v>15</v>
      </c>
      <c r="B31" s="8" t="s">
        <v>311</v>
      </c>
      <c r="C31" s="8" t="s">
        <v>38</v>
      </c>
      <c r="D31" s="8" t="s">
        <v>57</v>
      </c>
      <c r="E31" s="8" t="s">
        <v>340</v>
      </c>
      <c r="F31" s="15">
        <v>0</v>
      </c>
      <c r="G31" s="15" t="s">
        <v>1218</v>
      </c>
      <c r="H31" s="16" t="s">
        <v>341</v>
      </c>
      <c r="I31" s="16" t="s">
        <v>1013</v>
      </c>
      <c r="J31" s="49" t="s">
        <v>1880</v>
      </c>
      <c r="K31" s="49" t="s">
        <v>1880</v>
      </c>
      <c r="L31" s="2"/>
    </row>
    <row r="32" spans="1:14" ht="216.75" customHeight="1" x14ac:dyDescent="0.2">
      <c r="A32" s="2">
        <v>16</v>
      </c>
      <c r="B32" s="8" t="s">
        <v>311</v>
      </c>
      <c r="C32" s="8" t="s">
        <v>38</v>
      </c>
      <c r="D32" s="8" t="s">
        <v>60</v>
      </c>
      <c r="E32" s="8" t="s">
        <v>342</v>
      </c>
      <c r="F32" s="15">
        <v>0</v>
      </c>
      <c r="G32" s="15" t="s">
        <v>1217</v>
      </c>
      <c r="H32" s="16" t="s">
        <v>343</v>
      </c>
      <c r="I32" s="16" t="s">
        <v>1012</v>
      </c>
      <c r="J32" s="17" t="s">
        <v>1460</v>
      </c>
      <c r="K32" s="17" t="s">
        <v>2187</v>
      </c>
      <c r="L32" s="2"/>
    </row>
    <row r="33" spans="1:15" ht="325.5" customHeight="1" x14ac:dyDescent="0.2">
      <c r="A33" s="2">
        <v>17</v>
      </c>
      <c r="B33" s="8" t="s">
        <v>311</v>
      </c>
      <c r="C33" s="8" t="s">
        <v>38</v>
      </c>
      <c r="D33" s="8" t="s">
        <v>63</v>
      </c>
      <c r="E33" s="8" t="s">
        <v>344</v>
      </c>
      <c r="F33" s="15">
        <v>1</v>
      </c>
      <c r="G33" s="15" t="s">
        <v>1217</v>
      </c>
      <c r="H33" s="16" t="s">
        <v>345</v>
      </c>
      <c r="I33" s="16" t="s">
        <v>1014</v>
      </c>
      <c r="J33" s="116" t="s">
        <v>1014</v>
      </c>
      <c r="K33" s="116" t="s">
        <v>1977</v>
      </c>
      <c r="L33" s="2"/>
    </row>
    <row r="34" spans="1:15" ht="326.25" customHeight="1" x14ac:dyDescent="0.2">
      <c r="A34" s="2">
        <v>18</v>
      </c>
      <c r="B34" s="8" t="s">
        <v>311</v>
      </c>
      <c r="C34" s="8" t="s">
        <v>38</v>
      </c>
      <c r="D34" s="8" t="s">
        <v>104</v>
      </c>
      <c r="E34" s="8" t="s">
        <v>346</v>
      </c>
      <c r="F34" s="15">
        <v>0</v>
      </c>
      <c r="G34" s="15" t="s">
        <v>1217</v>
      </c>
      <c r="H34" s="16" t="s">
        <v>347</v>
      </c>
      <c r="I34" s="16" t="s">
        <v>1013</v>
      </c>
      <c r="J34" s="37" t="s">
        <v>1642</v>
      </c>
      <c r="K34" s="37" t="s">
        <v>1922</v>
      </c>
      <c r="L34" s="2"/>
    </row>
    <row r="35" spans="1:15" ht="90" x14ac:dyDescent="0.2">
      <c r="A35" s="2">
        <v>19</v>
      </c>
      <c r="B35" s="8" t="s">
        <v>311</v>
      </c>
      <c r="C35" s="8" t="s">
        <v>38</v>
      </c>
      <c r="D35" s="8" t="s">
        <v>107</v>
      </c>
      <c r="E35" s="8" t="s">
        <v>348</v>
      </c>
      <c r="F35" s="15">
        <v>1</v>
      </c>
      <c r="G35" s="15" t="s">
        <v>1217</v>
      </c>
      <c r="H35" s="16" t="s">
        <v>349</v>
      </c>
      <c r="I35" s="16" t="s">
        <v>1022</v>
      </c>
      <c r="J35" s="50" t="s">
        <v>1850</v>
      </c>
      <c r="K35" s="17" t="s">
        <v>2091</v>
      </c>
      <c r="L35" s="2"/>
    </row>
    <row r="36" spans="1:15" ht="54" customHeight="1" x14ac:dyDescent="0.2">
      <c r="A36" s="2">
        <v>20</v>
      </c>
      <c r="B36" s="8" t="s">
        <v>311</v>
      </c>
      <c r="C36" s="8" t="s">
        <v>38</v>
      </c>
      <c r="D36" s="8" t="s">
        <v>110</v>
      </c>
      <c r="E36" s="8" t="s">
        <v>350</v>
      </c>
      <c r="F36" s="15">
        <v>1</v>
      </c>
      <c r="G36" s="15" t="s">
        <v>1217</v>
      </c>
      <c r="H36" s="16" t="s">
        <v>351</v>
      </c>
      <c r="I36" s="16" t="s">
        <v>1023</v>
      </c>
      <c r="J36" s="37" t="s">
        <v>1458</v>
      </c>
      <c r="K36" s="37" t="s">
        <v>1968</v>
      </c>
      <c r="L36" s="2"/>
    </row>
    <row r="37" spans="1:15" ht="111.75" customHeight="1" x14ac:dyDescent="0.2">
      <c r="A37" s="2">
        <v>21</v>
      </c>
      <c r="B37" s="8" t="s">
        <v>311</v>
      </c>
      <c r="C37" s="8" t="s">
        <v>38</v>
      </c>
      <c r="D37" s="8" t="s">
        <v>113</v>
      </c>
      <c r="E37" s="8" t="s">
        <v>352</v>
      </c>
      <c r="F37" s="15">
        <v>0</v>
      </c>
      <c r="G37" s="15" t="s">
        <v>1218</v>
      </c>
      <c r="H37" s="16" t="s">
        <v>1502</v>
      </c>
      <c r="I37" s="16" t="s">
        <v>1013</v>
      </c>
      <c r="J37" s="116" t="s">
        <v>1639</v>
      </c>
      <c r="K37" s="116" t="s">
        <v>1969</v>
      </c>
      <c r="L37" s="2"/>
    </row>
    <row r="38" spans="1:15" ht="101.25" x14ac:dyDescent="0.2">
      <c r="A38" s="2">
        <v>22</v>
      </c>
      <c r="B38" s="8" t="s">
        <v>311</v>
      </c>
      <c r="C38" s="8" t="s">
        <v>38</v>
      </c>
      <c r="D38" s="8" t="s">
        <v>116</v>
      </c>
      <c r="E38" s="8" t="s">
        <v>353</v>
      </c>
      <c r="F38" s="15">
        <v>0</v>
      </c>
      <c r="G38" s="15" t="s">
        <v>1218</v>
      </c>
      <c r="H38" s="16" t="s">
        <v>1519</v>
      </c>
      <c r="I38" s="16" t="s">
        <v>1011</v>
      </c>
      <c r="J38" s="116" t="s">
        <v>1064</v>
      </c>
      <c r="K38" s="116" t="s">
        <v>1978</v>
      </c>
      <c r="L38" s="2"/>
    </row>
    <row r="39" spans="1:15" ht="101.25" x14ac:dyDescent="0.2">
      <c r="A39" s="2">
        <v>23</v>
      </c>
      <c r="B39" s="8" t="s">
        <v>311</v>
      </c>
      <c r="C39" s="8" t="s">
        <v>38</v>
      </c>
      <c r="D39" s="8" t="s">
        <v>354</v>
      </c>
      <c r="E39" s="8" t="s">
        <v>355</v>
      </c>
      <c r="F39" s="15">
        <v>2</v>
      </c>
      <c r="G39" s="15" t="s">
        <v>1217</v>
      </c>
      <c r="H39" s="16" t="s">
        <v>356</v>
      </c>
      <c r="I39" s="16" t="s">
        <v>1024</v>
      </c>
      <c r="J39" s="116" t="s">
        <v>1857</v>
      </c>
      <c r="K39" s="116" t="s">
        <v>1923</v>
      </c>
      <c r="L39" s="2"/>
    </row>
    <row r="40" spans="1:15" ht="112.5" x14ac:dyDescent="0.2">
      <c r="A40" s="2">
        <v>24</v>
      </c>
      <c r="B40" s="8" t="s">
        <v>357</v>
      </c>
      <c r="C40" s="8" t="s">
        <v>37</v>
      </c>
      <c r="D40" s="8" t="s">
        <v>38</v>
      </c>
      <c r="E40" s="8" t="s">
        <v>358</v>
      </c>
      <c r="F40" s="15">
        <v>2</v>
      </c>
      <c r="G40" s="15" t="s">
        <v>1191</v>
      </c>
      <c r="H40" s="16" t="s">
        <v>359</v>
      </c>
      <c r="I40" s="22" t="s">
        <v>1025</v>
      </c>
      <c r="J40" s="89" t="s">
        <v>1574</v>
      </c>
      <c r="K40" s="89" t="s">
        <v>2247</v>
      </c>
      <c r="L40" s="37" t="s">
        <v>1575</v>
      </c>
      <c r="M40" s="67">
        <v>6.4</v>
      </c>
      <c r="N40" s="154">
        <f>36/10</f>
        <v>3.6</v>
      </c>
    </row>
    <row r="41" spans="1:15" ht="219.75" customHeight="1" x14ac:dyDescent="0.2">
      <c r="A41" s="2">
        <v>25</v>
      </c>
      <c r="B41" s="8" t="s">
        <v>357</v>
      </c>
      <c r="C41" s="8" t="s">
        <v>41</v>
      </c>
      <c r="D41" s="8" t="s">
        <v>38</v>
      </c>
      <c r="E41" s="8" t="s">
        <v>360</v>
      </c>
      <c r="F41" s="15">
        <v>0</v>
      </c>
      <c r="G41" s="15" t="s">
        <v>1218</v>
      </c>
      <c r="H41" s="16" t="s">
        <v>361</v>
      </c>
      <c r="I41" s="16" t="s">
        <v>1026</v>
      </c>
      <c r="J41" s="37" t="s">
        <v>1810</v>
      </c>
      <c r="K41" s="37" t="s">
        <v>1026</v>
      </c>
      <c r="L41" s="37" t="s">
        <v>1543</v>
      </c>
      <c r="M41" s="64" t="s">
        <v>1643</v>
      </c>
      <c r="N41" s="153" t="s">
        <v>1026</v>
      </c>
    </row>
    <row r="42" spans="1:15" ht="67.5" x14ac:dyDescent="0.2">
      <c r="A42" s="2">
        <v>26</v>
      </c>
      <c r="B42" s="8" t="s">
        <v>357</v>
      </c>
      <c r="C42" s="8" t="s">
        <v>38</v>
      </c>
      <c r="D42" s="8" t="s">
        <v>37</v>
      </c>
      <c r="E42" s="8" t="s">
        <v>362</v>
      </c>
      <c r="F42" s="15">
        <v>2</v>
      </c>
      <c r="G42" s="15" t="s">
        <v>1191</v>
      </c>
      <c r="H42" s="16" t="s">
        <v>363</v>
      </c>
      <c r="I42" s="16" t="s">
        <v>1027</v>
      </c>
      <c r="J42" s="116" t="s">
        <v>1858</v>
      </c>
      <c r="K42" s="37" t="s">
        <v>2018</v>
      </c>
      <c r="L42" s="2"/>
    </row>
    <row r="43" spans="1:15" x14ac:dyDescent="0.2">
      <c r="A43" s="2">
        <v>27</v>
      </c>
      <c r="B43" s="8" t="s">
        <v>357</v>
      </c>
      <c r="C43" s="8" t="s">
        <v>38</v>
      </c>
      <c r="D43" s="8" t="s">
        <v>41</v>
      </c>
      <c r="E43" s="8" t="s">
        <v>364</v>
      </c>
      <c r="F43" s="15">
        <v>0</v>
      </c>
      <c r="G43" s="15" t="s">
        <v>1191</v>
      </c>
      <c r="H43" s="16" t="s">
        <v>365</v>
      </c>
      <c r="I43" s="16" t="s">
        <v>1028</v>
      </c>
      <c r="J43" s="47" t="s">
        <v>1028</v>
      </c>
      <c r="K43" s="47" t="s">
        <v>1028</v>
      </c>
      <c r="L43" s="2"/>
    </row>
    <row r="44" spans="1:15" ht="213" customHeight="1" x14ac:dyDescent="0.2">
      <c r="A44" s="2">
        <v>28</v>
      </c>
      <c r="B44" s="8" t="s">
        <v>357</v>
      </c>
      <c r="C44" s="8" t="s">
        <v>38</v>
      </c>
      <c r="D44" s="8" t="s">
        <v>48</v>
      </c>
      <c r="E44" s="8" t="s">
        <v>366</v>
      </c>
      <c r="F44" s="15">
        <v>0</v>
      </c>
      <c r="G44" s="15" t="s">
        <v>1191</v>
      </c>
      <c r="H44" s="16" t="s">
        <v>367</v>
      </c>
      <c r="I44" s="16" t="s">
        <v>1028</v>
      </c>
      <c r="J44" s="37" t="s">
        <v>1810</v>
      </c>
      <c r="K44" s="37" t="s">
        <v>1810</v>
      </c>
      <c r="L44" s="2"/>
    </row>
    <row r="45" spans="1:15" x14ac:dyDescent="0.2">
      <c r="A45" s="2">
        <v>29</v>
      </c>
      <c r="B45" s="8" t="s">
        <v>357</v>
      </c>
      <c r="C45" s="8" t="s">
        <v>38</v>
      </c>
      <c r="D45" s="8" t="s">
        <v>51</v>
      </c>
      <c r="E45" s="8" t="s">
        <v>368</v>
      </c>
      <c r="F45" s="15">
        <v>0</v>
      </c>
      <c r="G45" s="15" t="s">
        <v>1191</v>
      </c>
      <c r="H45" s="16" t="s">
        <v>369</v>
      </c>
      <c r="I45" s="16" t="s">
        <v>1028</v>
      </c>
      <c r="J45" s="46" t="s">
        <v>1028</v>
      </c>
      <c r="K45" s="46" t="s">
        <v>1028</v>
      </c>
      <c r="L45" s="2"/>
    </row>
    <row r="46" spans="1:15" ht="101.25" x14ac:dyDescent="0.2">
      <c r="A46" s="2">
        <v>30</v>
      </c>
      <c r="B46" s="8" t="s">
        <v>357</v>
      </c>
      <c r="C46" s="8" t="s">
        <v>38</v>
      </c>
      <c r="D46" s="8" t="s">
        <v>54</v>
      </c>
      <c r="E46" s="8" t="s">
        <v>370</v>
      </c>
      <c r="F46" s="15">
        <v>2</v>
      </c>
      <c r="G46" s="15" t="s">
        <v>1217</v>
      </c>
      <c r="H46" s="16" t="s">
        <v>371</v>
      </c>
      <c r="I46" s="16" t="s">
        <v>1024</v>
      </c>
      <c r="J46" s="116" t="s">
        <v>1859</v>
      </c>
      <c r="K46" s="116" t="s">
        <v>1923</v>
      </c>
      <c r="L46" s="2"/>
    </row>
    <row r="47" spans="1:15" ht="409.5" customHeight="1" x14ac:dyDescent="0.2">
      <c r="A47" s="197">
        <v>31</v>
      </c>
      <c r="B47" s="192" t="s">
        <v>372</v>
      </c>
      <c r="C47" s="192" t="s">
        <v>37</v>
      </c>
      <c r="D47" s="192" t="s">
        <v>38</v>
      </c>
      <c r="E47" s="192" t="s">
        <v>373</v>
      </c>
      <c r="F47" s="175">
        <v>0</v>
      </c>
      <c r="G47" s="175" t="s">
        <v>1218</v>
      </c>
      <c r="H47" s="180" t="s">
        <v>374</v>
      </c>
      <c r="I47" s="180" t="s">
        <v>1029</v>
      </c>
      <c r="J47" s="170" t="s">
        <v>1851</v>
      </c>
      <c r="K47" s="186" t="s">
        <v>2092</v>
      </c>
      <c r="L47" s="199" t="s">
        <v>1576</v>
      </c>
      <c r="M47" s="201" t="s">
        <v>1538</v>
      </c>
      <c r="N47" s="119" t="s">
        <v>1538</v>
      </c>
      <c r="O47" s="143"/>
    </row>
    <row r="48" spans="1:15" ht="81.75" customHeight="1" x14ac:dyDescent="0.2">
      <c r="A48" s="197"/>
      <c r="B48" s="193"/>
      <c r="C48" s="193"/>
      <c r="D48" s="193"/>
      <c r="E48" s="193"/>
      <c r="F48" s="176"/>
      <c r="G48" s="176"/>
      <c r="H48" s="181"/>
      <c r="I48" s="181"/>
      <c r="J48" s="184"/>
      <c r="K48" s="187"/>
      <c r="L48" s="200"/>
      <c r="M48" s="202"/>
    </row>
    <row r="49" spans="1:15" ht="409.5" customHeight="1" x14ac:dyDescent="0.2">
      <c r="A49" s="197">
        <v>32</v>
      </c>
      <c r="B49" s="192" t="s">
        <v>372</v>
      </c>
      <c r="C49" s="192" t="s">
        <v>38</v>
      </c>
      <c r="D49" s="192" t="s">
        <v>37</v>
      </c>
      <c r="E49" s="192" t="s">
        <v>375</v>
      </c>
      <c r="F49" s="175">
        <v>1</v>
      </c>
      <c r="G49" s="175" t="s">
        <v>1218</v>
      </c>
      <c r="H49" s="180" t="s">
        <v>376</v>
      </c>
      <c r="I49" s="203" t="s">
        <v>1030</v>
      </c>
      <c r="J49" s="170" t="s">
        <v>1030</v>
      </c>
      <c r="K49" s="170" t="s">
        <v>1030</v>
      </c>
      <c r="L49" s="204"/>
      <c r="M49" s="204"/>
    </row>
    <row r="50" spans="1:15" ht="116.25" customHeight="1" x14ac:dyDescent="0.2">
      <c r="A50" s="197"/>
      <c r="B50" s="193"/>
      <c r="C50" s="193"/>
      <c r="D50" s="193"/>
      <c r="E50" s="193"/>
      <c r="F50" s="176"/>
      <c r="G50" s="176"/>
      <c r="H50" s="181"/>
      <c r="I50" s="181"/>
      <c r="J50" s="198"/>
      <c r="K50" s="188"/>
      <c r="L50" s="204"/>
      <c r="M50" s="204"/>
    </row>
    <row r="51" spans="1:15" ht="22.5" x14ac:dyDescent="0.2">
      <c r="A51" s="2">
        <v>33</v>
      </c>
      <c r="B51" s="8" t="s">
        <v>372</v>
      </c>
      <c r="C51" s="8" t="s">
        <v>38</v>
      </c>
      <c r="D51" s="8" t="s">
        <v>41</v>
      </c>
      <c r="E51" s="8" t="s">
        <v>377</v>
      </c>
      <c r="F51" s="15">
        <v>0</v>
      </c>
      <c r="G51" s="15" t="s">
        <v>1218</v>
      </c>
      <c r="H51" s="16" t="s">
        <v>378</v>
      </c>
      <c r="I51" s="43" t="s">
        <v>1029</v>
      </c>
      <c r="J51" s="17" t="s">
        <v>1852</v>
      </c>
      <c r="K51" s="17" t="s">
        <v>2027</v>
      </c>
      <c r="L51" s="2"/>
    </row>
    <row r="52" spans="1:15" ht="22.5" x14ac:dyDescent="0.2">
      <c r="A52" s="2">
        <v>34</v>
      </c>
      <c r="B52" s="8" t="s">
        <v>372</v>
      </c>
      <c r="C52" s="8" t="s">
        <v>38</v>
      </c>
      <c r="D52" s="8" t="s">
        <v>48</v>
      </c>
      <c r="E52" s="8" t="s">
        <v>379</v>
      </c>
      <c r="F52" s="15">
        <v>0</v>
      </c>
      <c r="G52" s="15" t="s">
        <v>1218</v>
      </c>
      <c r="H52" s="16" t="s">
        <v>380</v>
      </c>
      <c r="I52" s="43" t="s">
        <v>1029</v>
      </c>
      <c r="J52" s="48" t="s">
        <v>1572</v>
      </c>
      <c r="K52" s="48" t="s">
        <v>1979</v>
      </c>
      <c r="L52" s="2"/>
    </row>
    <row r="53" spans="1:15" ht="67.5" x14ac:dyDescent="0.2">
      <c r="A53" s="2">
        <v>35</v>
      </c>
      <c r="B53" s="8" t="s">
        <v>381</v>
      </c>
      <c r="C53" s="8" t="s">
        <v>37</v>
      </c>
      <c r="D53" s="8" t="s">
        <v>38</v>
      </c>
      <c r="E53" s="8" t="s">
        <v>382</v>
      </c>
      <c r="F53" s="15">
        <v>0</v>
      </c>
      <c r="G53" s="15" t="s">
        <v>1218</v>
      </c>
      <c r="H53" s="16" t="s">
        <v>383</v>
      </c>
      <c r="I53" s="18">
        <v>0</v>
      </c>
      <c r="J53" s="126" t="s">
        <v>1459</v>
      </c>
      <c r="K53" s="127" t="s">
        <v>1031</v>
      </c>
      <c r="L53" s="37" t="s">
        <v>1544</v>
      </c>
      <c r="M53" s="67">
        <v>0</v>
      </c>
      <c r="N53" s="67">
        <v>0</v>
      </c>
      <c r="O53" s="143"/>
    </row>
    <row r="54" spans="1:15" ht="67.5" x14ac:dyDescent="0.2">
      <c r="A54" s="2">
        <v>36</v>
      </c>
      <c r="B54" s="8" t="s">
        <v>381</v>
      </c>
      <c r="C54" s="8" t="s">
        <v>41</v>
      </c>
      <c r="D54" s="8" t="s">
        <v>38</v>
      </c>
      <c r="E54" s="8" t="s">
        <v>384</v>
      </c>
      <c r="F54" s="15">
        <v>0</v>
      </c>
      <c r="G54" s="15" t="s">
        <v>1218</v>
      </c>
      <c r="H54" s="16" t="s">
        <v>385</v>
      </c>
      <c r="I54" s="16" t="s">
        <v>1031</v>
      </c>
      <c r="J54" s="85" t="s">
        <v>1031</v>
      </c>
      <c r="K54" s="85" t="s">
        <v>1031</v>
      </c>
      <c r="L54" s="37" t="s">
        <v>1545</v>
      </c>
      <c r="M54" s="67">
        <v>0</v>
      </c>
      <c r="N54" s="67">
        <v>0</v>
      </c>
      <c r="O54" s="143"/>
    </row>
    <row r="55" spans="1:15" ht="120" customHeight="1" x14ac:dyDescent="0.2">
      <c r="A55" s="2">
        <v>37</v>
      </c>
      <c r="B55" s="8" t="s">
        <v>381</v>
      </c>
      <c r="C55" s="8" t="s">
        <v>38</v>
      </c>
      <c r="D55" s="8" t="s">
        <v>37</v>
      </c>
      <c r="E55" s="8" t="s">
        <v>386</v>
      </c>
      <c r="F55" s="15">
        <v>1</v>
      </c>
      <c r="G55" s="15" t="s">
        <v>1217</v>
      </c>
      <c r="H55" s="16" t="s">
        <v>387</v>
      </c>
      <c r="I55" s="16" t="s">
        <v>1032</v>
      </c>
      <c r="J55" s="84" t="s">
        <v>1032</v>
      </c>
      <c r="K55" s="84" t="s">
        <v>1032</v>
      </c>
      <c r="L55" s="2"/>
    </row>
    <row r="56" spans="1:15" ht="60.75" customHeight="1" x14ac:dyDescent="0.2">
      <c r="A56" s="2">
        <v>38</v>
      </c>
      <c r="B56" s="8" t="s">
        <v>381</v>
      </c>
      <c r="C56" s="8" t="s">
        <v>38</v>
      </c>
      <c r="D56" s="8" t="s">
        <v>41</v>
      </c>
      <c r="E56" s="8" t="s">
        <v>388</v>
      </c>
      <c r="F56" s="15">
        <v>2</v>
      </c>
      <c r="G56" s="15" t="s">
        <v>1217</v>
      </c>
      <c r="H56" s="16" t="s">
        <v>389</v>
      </c>
      <c r="I56" s="16" t="s">
        <v>1033</v>
      </c>
      <c r="J56" s="39" t="s">
        <v>1033</v>
      </c>
      <c r="K56" s="82" t="s">
        <v>1033</v>
      </c>
      <c r="L56" s="2"/>
    </row>
    <row r="57" spans="1:15" ht="33.75" x14ac:dyDescent="0.2">
      <c r="A57" s="2">
        <v>39</v>
      </c>
      <c r="B57" s="8" t="s">
        <v>381</v>
      </c>
      <c r="C57" s="8" t="s">
        <v>38</v>
      </c>
      <c r="D57" s="8" t="s">
        <v>48</v>
      </c>
      <c r="E57" s="8" t="s">
        <v>390</v>
      </c>
      <c r="F57" s="15">
        <v>0</v>
      </c>
      <c r="G57" s="15" t="s">
        <v>1218</v>
      </c>
      <c r="H57" s="16" t="s">
        <v>1627</v>
      </c>
      <c r="I57" s="16" t="s">
        <v>1031</v>
      </c>
      <c r="J57" s="116" t="s">
        <v>1031</v>
      </c>
      <c r="K57" s="116" t="s">
        <v>1924</v>
      </c>
      <c r="L57" s="2"/>
    </row>
    <row r="58" spans="1:15" ht="87.75" customHeight="1" x14ac:dyDescent="0.2">
      <c r="A58" s="2">
        <v>40</v>
      </c>
      <c r="B58" s="8" t="s">
        <v>391</v>
      </c>
      <c r="C58" s="8" t="s">
        <v>37</v>
      </c>
      <c r="D58" s="8" t="s">
        <v>38</v>
      </c>
      <c r="E58" s="8" t="s">
        <v>392</v>
      </c>
      <c r="F58" s="15">
        <v>2</v>
      </c>
      <c r="G58" s="15" t="s">
        <v>1217</v>
      </c>
      <c r="H58" s="16" t="s">
        <v>1548</v>
      </c>
      <c r="I58" s="16" t="s">
        <v>1034</v>
      </c>
      <c r="J58" s="17" t="s">
        <v>1881</v>
      </c>
      <c r="K58" s="17" t="s">
        <v>2201</v>
      </c>
      <c r="L58" s="124" t="s">
        <v>1549</v>
      </c>
      <c r="M58" s="47"/>
      <c r="N58" s="47"/>
      <c r="O58" s="128"/>
    </row>
    <row r="59" spans="1:15" ht="63" customHeight="1" x14ac:dyDescent="0.2">
      <c r="A59" s="2">
        <v>41</v>
      </c>
      <c r="B59" s="8" t="s">
        <v>391</v>
      </c>
      <c r="C59" s="8" t="s">
        <v>41</v>
      </c>
      <c r="D59" s="8"/>
      <c r="E59" s="8" t="s">
        <v>393</v>
      </c>
      <c r="F59" s="15">
        <v>1</v>
      </c>
      <c r="G59" s="15" t="s">
        <v>1217</v>
      </c>
      <c r="H59" s="16" t="s">
        <v>394</v>
      </c>
      <c r="I59" s="16" t="s">
        <v>1035</v>
      </c>
      <c r="J59" s="116" t="s">
        <v>1418</v>
      </c>
      <c r="K59" s="116" t="s">
        <v>1970</v>
      </c>
      <c r="L59" s="124" t="s">
        <v>1546</v>
      </c>
      <c r="M59" s="63" t="s">
        <v>1547</v>
      </c>
      <c r="N59" s="63" t="s">
        <v>1547</v>
      </c>
      <c r="O59" s="152">
        <f>13/30</f>
        <v>0.43333333333333335</v>
      </c>
    </row>
    <row r="60" spans="1:15" ht="101.25" x14ac:dyDescent="0.2">
      <c r="A60" s="2">
        <v>42</v>
      </c>
      <c r="B60" s="8" t="s">
        <v>391</v>
      </c>
      <c r="C60" s="8" t="s">
        <v>38</v>
      </c>
      <c r="D60" s="8" t="s">
        <v>37</v>
      </c>
      <c r="E60" s="8" t="s">
        <v>395</v>
      </c>
      <c r="F60" s="15">
        <v>1</v>
      </c>
      <c r="G60" s="15" t="s">
        <v>1217</v>
      </c>
      <c r="H60" s="16" t="s">
        <v>331</v>
      </c>
      <c r="I60" s="9" t="s">
        <v>1020</v>
      </c>
      <c r="J60" s="17" t="s">
        <v>1881</v>
      </c>
      <c r="K60" s="17" t="s">
        <v>2201</v>
      </c>
      <c r="L60" s="2"/>
    </row>
    <row r="61" spans="1:15" ht="78.75" x14ac:dyDescent="0.2">
      <c r="A61" s="2">
        <v>43</v>
      </c>
      <c r="B61" s="8" t="s">
        <v>391</v>
      </c>
      <c r="C61" s="8" t="s">
        <v>38</v>
      </c>
      <c r="D61" s="8" t="s">
        <v>41</v>
      </c>
      <c r="E61" s="8" t="s">
        <v>396</v>
      </c>
      <c r="F61" s="15">
        <v>1</v>
      </c>
      <c r="G61" s="15" t="s">
        <v>1217</v>
      </c>
      <c r="H61" s="16" t="s">
        <v>397</v>
      </c>
      <c r="I61" s="16" t="s">
        <v>1034</v>
      </c>
      <c r="J61" s="17" t="s">
        <v>1881</v>
      </c>
      <c r="K61" s="17" t="s">
        <v>2201</v>
      </c>
      <c r="L61" s="2"/>
    </row>
    <row r="62" spans="1:15" ht="409.5" customHeight="1" x14ac:dyDescent="0.2">
      <c r="A62" s="2">
        <v>44</v>
      </c>
      <c r="B62" s="8" t="s">
        <v>391</v>
      </c>
      <c r="C62" s="8" t="s">
        <v>38</v>
      </c>
      <c r="D62" s="8" t="s">
        <v>48</v>
      </c>
      <c r="E62" s="8" t="s">
        <v>398</v>
      </c>
      <c r="F62" s="15">
        <v>1</v>
      </c>
      <c r="G62" s="15" t="s">
        <v>1217</v>
      </c>
      <c r="H62" s="16" t="s">
        <v>399</v>
      </c>
      <c r="I62" s="16" t="s">
        <v>1036</v>
      </c>
      <c r="J62" s="116" t="s">
        <v>1419</v>
      </c>
      <c r="K62" s="13" t="s">
        <v>1925</v>
      </c>
      <c r="L62" s="2"/>
    </row>
    <row r="63" spans="1:15" ht="56.25" x14ac:dyDescent="0.2">
      <c r="A63" s="2">
        <v>45</v>
      </c>
      <c r="B63" s="8" t="s">
        <v>391</v>
      </c>
      <c r="C63" s="8" t="s">
        <v>38</v>
      </c>
      <c r="D63" s="8" t="s">
        <v>51</v>
      </c>
      <c r="E63" s="8" t="s">
        <v>400</v>
      </c>
      <c r="F63" s="15">
        <v>1</v>
      </c>
      <c r="G63" s="15" t="s">
        <v>1217</v>
      </c>
      <c r="H63" s="16" t="s">
        <v>351</v>
      </c>
      <c r="I63" s="16" t="s">
        <v>1035</v>
      </c>
      <c r="J63" s="116" t="s">
        <v>1418</v>
      </c>
      <c r="K63" s="137" t="s">
        <v>2125</v>
      </c>
      <c r="L63" s="2"/>
    </row>
    <row r="64" spans="1:15" ht="56.25" x14ac:dyDescent="0.2">
      <c r="A64" s="2">
        <v>46</v>
      </c>
      <c r="B64" s="8" t="s">
        <v>391</v>
      </c>
      <c r="C64" s="8" t="s">
        <v>38</v>
      </c>
      <c r="D64" s="8" t="s">
        <v>54</v>
      </c>
      <c r="E64" s="8" t="s">
        <v>401</v>
      </c>
      <c r="F64" s="15">
        <v>2</v>
      </c>
      <c r="G64" s="15" t="s">
        <v>1217</v>
      </c>
      <c r="H64" s="16" t="s">
        <v>402</v>
      </c>
      <c r="I64" s="16" t="s">
        <v>1037</v>
      </c>
      <c r="J64" s="45" t="s">
        <v>1882</v>
      </c>
      <c r="K64" s="45" t="s">
        <v>1971</v>
      </c>
      <c r="L64" s="2"/>
    </row>
    <row r="65" spans="1:15" ht="408.75" customHeight="1" x14ac:dyDescent="0.2">
      <c r="A65" s="2">
        <v>47</v>
      </c>
      <c r="B65" s="8" t="s">
        <v>403</v>
      </c>
      <c r="C65" s="8" t="s">
        <v>37</v>
      </c>
      <c r="D65" s="8" t="s">
        <v>38</v>
      </c>
      <c r="E65" s="8" t="s">
        <v>404</v>
      </c>
      <c r="F65" s="15">
        <v>1</v>
      </c>
      <c r="G65" s="15" t="s">
        <v>1217</v>
      </c>
      <c r="H65" s="16" t="s">
        <v>1550</v>
      </c>
      <c r="I65" s="16" t="s">
        <v>1219</v>
      </c>
      <c r="J65" s="17" t="s">
        <v>1926</v>
      </c>
      <c r="K65" s="17" t="s">
        <v>2248</v>
      </c>
      <c r="L65" s="37" t="s">
        <v>1551</v>
      </c>
      <c r="M65" s="37" t="s">
        <v>1538</v>
      </c>
      <c r="N65" s="37" t="s">
        <v>1538</v>
      </c>
      <c r="O65" s="143"/>
    </row>
    <row r="66" spans="1:15" ht="409.5" customHeight="1" x14ac:dyDescent="0.2">
      <c r="A66" s="2">
        <v>48</v>
      </c>
      <c r="B66" s="8" t="s">
        <v>403</v>
      </c>
      <c r="C66" s="8" t="s">
        <v>38</v>
      </c>
      <c r="D66" s="8" t="s">
        <v>37</v>
      </c>
      <c r="E66" s="8" t="s">
        <v>405</v>
      </c>
      <c r="F66" s="15">
        <v>2</v>
      </c>
      <c r="G66" s="15" t="s">
        <v>1217</v>
      </c>
      <c r="H66" s="16" t="s">
        <v>406</v>
      </c>
      <c r="I66" s="16" t="s">
        <v>1300</v>
      </c>
      <c r="J66" s="116" t="s">
        <v>1300</v>
      </c>
      <c r="K66" s="116" t="s">
        <v>1300</v>
      </c>
      <c r="L66" s="2"/>
    </row>
    <row r="67" spans="1:15" ht="93" customHeight="1" x14ac:dyDescent="0.2">
      <c r="A67" s="2">
        <v>49</v>
      </c>
      <c r="B67" s="8" t="s">
        <v>403</v>
      </c>
      <c r="C67" s="8" t="s">
        <v>38</v>
      </c>
      <c r="D67" s="8" t="s">
        <v>41</v>
      </c>
      <c r="E67" s="8" t="s">
        <v>407</v>
      </c>
      <c r="F67" s="15">
        <v>0</v>
      </c>
      <c r="G67" s="15" t="s">
        <v>1218</v>
      </c>
      <c r="H67" s="16" t="s">
        <v>408</v>
      </c>
      <c r="I67" s="16" t="s">
        <v>1029</v>
      </c>
      <c r="J67" s="116" t="s">
        <v>1520</v>
      </c>
      <c r="K67" s="116" t="s">
        <v>1520</v>
      </c>
      <c r="L67" s="2"/>
    </row>
    <row r="68" spans="1:15" ht="126.75" customHeight="1" x14ac:dyDescent="0.2">
      <c r="A68" s="2">
        <v>50</v>
      </c>
      <c r="B68" s="8" t="s">
        <v>403</v>
      </c>
      <c r="C68" s="8" t="s">
        <v>38</v>
      </c>
      <c r="D68" s="8" t="s">
        <v>48</v>
      </c>
      <c r="E68" s="8" t="s">
        <v>409</v>
      </c>
      <c r="F68" s="15">
        <v>1</v>
      </c>
      <c r="G68" s="15" t="s">
        <v>1218</v>
      </c>
      <c r="H68" s="16" t="s">
        <v>1521</v>
      </c>
      <c r="I68" s="16" t="s">
        <v>1038</v>
      </c>
      <c r="J68" s="37" t="s">
        <v>1883</v>
      </c>
      <c r="K68" s="37" t="s">
        <v>1972</v>
      </c>
      <c r="L68" s="2"/>
    </row>
    <row r="69" spans="1:15" ht="258.75" x14ac:dyDescent="0.2">
      <c r="A69" s="2">
        <v>51</v>
      </c>
      <c r="B69" s="8" t="s">
        <v>403</v>
      </c>
      <c r="C69" s="8" t="s">
        <v>38</v>
      </c>
      <c r="D69" s="8" t="s">
        <v>51</v>
      </c>
      <c r="E69" s="8" t="s">
        <v>410</v>
      </c>
      <c r="F69" s="15">
        <v>1</v>
      </c>
      <c r="G69" s="15" t="s">
        <v>1218</v>
      </c>
      <c r="H69" s="16" t="s">
        <v>411</v>
      </c>
      <c r="I69" s="16" t="s">
        <v>1040</v>
      </c>
      <c r="J69" s="50" t="s">
        <v>1853</v>
      </c>
      <c r="K69" s="17" t="s">
        <v>2041</v>
      </c>
      <c r="L69" s="2"/>
    </row>
    <row r="70" spans="1:15" ht="326.25" customHeight="1" x14ac:dyDescent="0.2">
      <c r="A70" s="2">
        <v>52</v>
      </c>
      <c r="B70" s="8" t="s">
        <v>403</v>
      </c>
      <c r="C70" s="8" t="s">
        <v>38</v>
      </c>
      <c r="D70" s="8" t="s">
        <v>54</v>
      </c>
      <c r="E70" s="8" t="s">
        <v>412</v>
      </c>
      <c r="F70" s="15">
        <v>1</v>
      </c>
      <c r="G70" s="15" t="s">
        <v>1217</v>
      </c>
      <c r="H70" s="16" t="s">
        <v>413</v>
      </c>
      <c r="I70" s="16" t="s">
        <v>1041</v>
      </c>
      <c r="J70" s="116" t="s">
        <v>1811</v>
      </c>
      <c r="K70" s="116" t="s">
        <v>1973</v>
      </c>
      <c r="L70" s="2"/>
    </row>
    <row r="71" spans="1:15" ht="202.5" x14ac:dyDescent="0.2">
      <c r="A71" s="2">
        <v>53</v>
      </c>
      <c r="B71" s="8" t="s">
        <v>414</v>
      </c>
      <c r="C71" s="8" t="s">
        <v>37</v>
      </c>
      <c r="D71" s="8" t="s">
        <v>38</v>
      </c>
      <c r="E71" s="8" t="s">
        <v>415</v>
      </c>
      <c r="F71" s="15">
        <v>0</v>
      </c>
      <c r="G71" s="15" t="s">
        <v>1217</v>
      </c>
      <c r="H71" s="16" t="s">
        <v>1522</v>
      </c>
      <c r="I71" s="16" t="s">
        <v>1042</v>
      </c>
      <c r="J71" s="48" t="s">
        <v>1064</v>
      </c>
      <c r="K71" s="85" t="s">
        <v>1978</v>
      </c>
      <c r="L71" s="37" t="s">
        <v>1552</v>
      </c>
      <c r="M71" s="37" t="s">
        <v>1538</v>
      </c>
      <c r="N71" s="102">
        <f>18/30</f>
        <v>0.6</v>
      </c>
      <c r="O71" s="128"/>
    </row>
    <row r="72" spans="1:15" ht="303.75" x14ac:dyDescent="0.2">
      <c r="A72" s="2">
        <v>54</v>
      </c>
      <c r="B72" s="8" t="s">
        <v>414</v>
      </c>
      <c r="C72" s="8" t="s">
        <v>41</v>
      </c>
      <c r="D72" s="8" t="s">
        <v>38</v>
      </c>
      <c r="E72" s="8" t="s">
        <v>416</v>
      </c>
      <c r="F72" s="15">
        <v>2</v>
      </c>
      <c r="G72" s="15" t="s">
        <v>1195</v>
      </c>
      <c r="H72" s="16" t="s">
        <v>417</v>
      </c>
      <c r="I72" s="16" t="s">
        <v>1043</v>
      </c>
      <c r="J72" s="85" t="s">
        <v>1805</v>
      </c>
      <c r="K72" s="85" t="s">
        <v>1980</v>
      </c>
      <c r="L72" s="37" t="s">
        <v>1553</v>
      </c>
      <c r="M72" s="37" t="s">
        <v>1571</v>
      </c>
      <c r="N72" s="37" t="s">
        <v>1571</v>
      </c>
      <c r="O72" s="128"/>
    </row>
    <row r="73" spans="1:15" ht="258.75" x14ac:dyDescent="0.2">
      <c r="A73" s="2">
        <v>55</v>
      </c>
      <c r="B73" s="8" t="s">
        <v>414</v>
      </c>
      <c r="C73" s="8" t="s">
        <v>48</v>
      </c>
      <c r="D73" s="8" t="s">
        <v>38</v>
      </c>
      <c r="E73" s="8" t="s">
        <v>418</v>
      </c>
      <c r="F73" s="15">
        <v>0</v>
      </c>
      <c r="G73" s="15" t="s">
        <v>1195</v>
      </c>
      <c r="H73" s="16" t="s">
        <v>419</v>
      </c>
      <c r="I73" s="16" t="s">
        <v>1044</v>
      </c>
      <c r="J73" s="37" t="s">
        <v>1523</v>
      </c>
      <c r="K73" s="37" t="s">
        <v>1981</v>
      </c>
      <c r="L73" s="37" t="s">
        <v>1554</v>
      </c>
      <c r="M73" s="37" t="s">
        <v>1643</v>
      </c>
      <c r="N73" s="37" t="s">
        <v>1643</v>
      </c>
      <c r="O73" s="128"/>
    </row>
    <row r="74" spans="1:15" ht="67.5" x14ac:dyDescent="0.2">
      <c r="A74" s="2">
        <v>56</v>
      </c>
      <c r="B74" s="8" t="s">
        <v>414</v>
      </c>
      <c r="C74" s="8" t="s">
        <v>38</v>
      </c>
      <c r="D74" s="8" t="s">
        <v>37</v>
      </c>
      <c r="E74" s="8" t="s">
        <v>420</v>
      </c>
      <c r="F74" s="15">
        <v>1</v>
      </c>
      <c r="G74" s="15" t="s">
        <v>1195</v>
      </c>
      <c r="H74" s="16" t="s">
        <v>335</v>
      </c>
      <c r="I74" s="16" t="s">
        <v>1045</v>
      </c>
      <c r="J74" s="37" t="s">
        <v>1447</v>
      </c>
      <c r="K74" s="37" t="s">
        <v>2018</v>
      </c>
      <c r="L74" s="2"/>
    </row>
    <row r="75" spans="1:15" ht="45" x14ac:dyDescent="0.2">
      <c r="A75" s="2">
        <v>57</v>
      </c>
      <c r="B75" s="8" t="s">
        <v>414</v>
      </c>
      <c r="C75" s="8" t="s">
        <v>38</v>
      </c>
      <c r="D75" s="8" t="s">
        <v>41</v>
      </c>
      <c r="E75" s="8" t="s">
        <v>421</v>
      </c>
      <c r="F75" s="15">
        <v>0</v>
      </c>
      <c r="G75" s="15" t="s">
        <v>1195</v>
      </c>
      <c r="H75" s="16" t="s">
        <v>337</v>
      </c>
      <c r="I75" s="16" t="s">
        <v>1046</v>
      </c>
      <c r="J75" s="50" t="s">
        <v>1635</v>
      </c>
      <c r="K75" s="50" t="s">
        <v>1967</v>
      </c>
      <c r="L75" s="2"/>
    </row>
    <row r="76" spans="1:15" ht="308.25" customHeight="1" x14ac:dyDescent="0.2">
      <c r="A76" s="2">
        <v>58</v>
      </c>
      <c r="B76" s="8" t="s">
        <v>414</v>
      </c>
      <c r="C76" s="8" t="s">
        <v>38</v>
      </c>
      <c r="D76" s="8" t="s">
        <v>48</v>
      </c>
      <c r="E76" s="8" t="s">
        <v>422</v>
      </c>
      <c r="F76" s="15">
        <v>0</v>
      </c>
      <c r="G76" s="15" t="s">
        <v>1218</v>
      </c>
      <c r="H76" s="16" t="s">
        <v>341</v>
      </c>
      <c r="I76" s="16" t="s">
        <v>1042</v>
      </c>
      <c r="J76" s="116" t="s">
        <v>1806</v>
      </c>
      <c r="K76" s="116" t="s">
        <v>1974</v>
      </c>
      <c r="L76" s="2"/>
    </row>
    <row r="77" spans="1:15" ht="159" customHeight="1" x14ac:dyDescent="0.2">
      <c r="A77" s="2">
        <v>59</v>
      </c>
      <c r="B77" s="8" t="s">
        <v>414</v>
      </c>
      <c r="C77" s="8" t="s">
        <v>38</v>
      </c>
      <c r="D77" s="8" t="s">
        <v>51</v>
      </c>
      <c r="E77" s="8" t="s">
        <v>423</v>
      </c>
      <c r="F77" s="15">
        <v>0</v>
      </c>
      <c r="G77" s="15" t="s">
        <v>1217</v>
      </c>
      <c r="H77" s="16" t="s">
        <v>424</v>
      </c>
      <c r="I77" s="16" t="s">
        <v>1047</v>
      </c>
      <c r="J77" s="17" t="s">
        <v>1460</v>
      </c>
      <c r="K77" s="17" t="s">
        <v>1460</v>
      </c>
    </row>
    <row r="78" spans="1:15" ht="172.5" customHeight="1" x14ac:dyDescent="0.2">
      <c r="A78" s="2">
        <v>60</v>
      </c>
      <c r="B78" s="8" t="s">
        <v>414</v>
      </c>
      <c r="C78" s="8" t="s">
        <v>38</v>
      </c>
      <c r="D78" s="8" t="s">
        <v>54</v>
      </c>
      <c r="E78" s="8" t="s">
        <v>425</v>
      </c>
      <c r="F78" s="15">
        <v>1</v>
      </c>
      <c r="G78" s="15" t="s">
        <v>1195</v>
      </c>
      <c r="H78" s="16" t="s">
        <v>426</v>
      </c>
      <c r="I78" s="16" t="s">
        <v>1048</v>
      </c>
      <c r="J78" s="17" t="s">
        <v>1636</v>
      </c>
      <c r="K78" s="17" t="s">
        <v>1636</v>
      </c>
      <c r="L78" s="24"/>
    </row>
    <row r="79" spans="1:15" ht="258.75" x14ac:dyDescent="0.2">
      <c r="A79" s="2">
        <v>61</v>
      </c>
      <c r="B79" s="8" t="s">
        <v>414</v>
      </c>
      <c r="C79" s="8" t="s">
        <v>38</v>
      </c>
      <c r="D79" s="8" t="s">
        <v>57</v>
      </c>
      <c r="E79" s="8" t="s">
        <v>427</v>
      </c>
      <c r="F79" s="15">
        <v>0</v>
      </c>
      <c r="G79" s="15" t="s">
        <v>1195</v>
      </c>
      <c r="H79" s="16" t="s">
        <v>428</v>
      </c>
      <c r="I79" s="16" t="s">
        <v>1049</v>
      </c>
      <c r="J79" s="37" t="s">
        <v>1523</v>
      </c>
      <c r="K79" s="37" t="s">
        <v>1981</v>
      </c>
      <c r="L79" s="2"/>
    </row>
    <row r="80" spans="1:15" ht="101.25" x14ac:dyDescent="0.2">
      <c r="A80" s="2">
        <v>62</v>
      </c>
      <c r="B80" s="8" t="s">
        <v>414</v>
      </c>
      <c r="C80" s="8" t="s">
        <v>38</v>
      </c>
      <c r="D80" s="8" t="s">
        <v>60</v>
      </c>
      <c r="E80" s="8" t="s">
        <v>429</v>
      </c>
      <c r="F80" s="15">
        <v>2</v>
      </c>
      <c r="G80" s="15" t="s">
        <v>1217</v>
      </c>
      <c r="H80" s="16" t="s">
        <v>430</v>
      </c>
      <c r="I80" s="16" t="s">
        <v>1024</v>
      </c>
      <c r="J80" s="116" t="s">
        <v>1860</v>
      </c>
      <c r="K80" s="116" t="s">
        <v>1923</v>
      </c>
      <c r="L80" s="2"/>
    </row>
    <row r="81" spans="1:15" ht="56.25" x14ac:dyDescent="0.2">
      <c r="A81" s="2">
        <v>63</v>
      </c>
      <c r="B81" s="8" t="s">
        <v>431</v>
      </c>
      <c r="C81" s="8" t="s">
        <v>37</v>
      </c>
      <c r="D81" s="8" t="s">
        <v>38</v>
      </c>
      <c r="E81" s="8" t="s">
        <v>432</v>
      </c>
      <c r="F81" s="15">
        <v>0</v>
      </c>
      <c r="G81" s="15" t="s">
        <v>1217</v>
      </c>
      <c r="H81" s="16" t="s">
        <v>1577</v>
      </c>
      <c r="I81" s="16" t="s">
        <v>1050</v>
      </c>
      <c r="J81" s="77" t="s">
        <v>1855</v>
      </c>
      <c r="K81" s="77" t="s">
        <v>2094</v>
      </c>
      <c r="L81" s="37" t="s">
        <v>1555</v>
      </c>
      <c r="M81" s="105" t="s">
        <v>2095</v>
      </c>
      <c r="N81" s="102">
        <f>5/50</f>
        <v>0.1</v>
      </c>
      <c r="O81" s="128"/>
    </row>
    <row r="82" spans="1:15" ht="123.75" x14ac:dyDescent="0.2">
      <c r="A82" s="2">
        <v>64</v>
      </c>
      <c r="B82" s="8" t="s">
        <v>431</v>
      </c>
      <c r="C82" s="8" t="s">
        <v>41</v>
      </c>
      <c r="D82" s="8" t="s">
        <v>38</v>
      </c>
      <c r="E82" s="8" t="s">
        <v>433</v>
      </c>
      <c r="F82" s="15">
        <v>0</v>
      </c>
      <c r="G82" s="15" t="s">
        <v>1217</v>
      </c>
      <c r="H82" s="16" t="s">
        <v>2042</v>
      </c>
      <c r="I82" s="16" t="s">
        <v>1050</v>
      </c>
      <c r="J82" s="116" t="s">
        <v>1854</v>
      </c>
      <c r="K82" s="116" t="s">
        <v>2091</v>
      </c>
      <c r="L82" s="124" t="s">
        <v>1573</v>
      </c>
      <c r="M82" s="105" t="s">
        <v>1538</v>
      </c>
      <c r="N82" s="105" t="s">
        <v>1538</v>
      </c>
      <c r="O82" s="143"/>
    </row>
    <row r="83" spans="1:15" ht="45" x14ac:dyDescent="0.2">
      <c r="A83" s="2">
        <v>65</v>
      </c>
      <c r="B83" s="8" t="s">
        <v>431</v>
      </c>
      <c r="C83" s="8" t="s">
        <v>48</v>
      </c>
      <c r="D83" s="8" t="s">
        <v>38</v>
      </c>
      <c r="E83" s="8" t="s">
        <v>434</v>
      </c>
      <c r="F83" s="15">
        <v>1</v>
      </c>
      <c r="G83" s="15" t="s">
        <v>1218</v>
      </c>
      <c r="H83" s="16" t="s">
        <v>435</v>
      </c>
      <c r="I83" s="16" t="s">
        <v>1051</v>
      </c>
      <c r="J83" s="17" t="s">
        <v>1064</v>
      </c>
      <c r="K83" s="17" t="s">
        <v>1028</v>
      </c>
      <c r="L83" s="124" t="s">
        <v>1812</v>
      </c>
      <c r="M83" s="67">
        <v>0.67</v>
      </c>
      <c r="N83" s="67">
        <v>0</v>
      </c>
      <c r="O83" s="143"/>
    </row>
    <row r="84" spans="1:15" ht="409.5" customHeight="1" x14ac:dyDescent="0.2">
      <c r="A84" s="2">
        <v>66</v>
      </c>
      <c r="B84" s="192" t="s">
        <v>431</v>
      </c>
      <c r="C84" s="192" t="s">
        <v>38</v>
      </c>
      <c r="D84" s="192" t="s">
        <v>37</v>
      </c>
      <c r="E84" s="192" t="s">
        <v>436</v>
      </c>
      <c r="F84" s="175">
        <v>1</v>
      </c>
      <c r="G84" s="177" t="s">
        <v>1218</v>
      </c>
      <c r="H84" s="180" t="s">
        <v>437</v>
      </c>
      <c r="I84" s="180" t="s">
        <v>1060</v>
      </c>
      <c r="J84" s="170" t="s">
        <v>1861</v>
      </c>
      <c r="K84" s="170" t="s">
        <v>2093</v>
      </c>
      <c r="L84" s="2"/>
    </row>
    <row r="85" spans="1:15" ht="76.5" customHeight="1" x14ac:dyDescent="0.2">
      <c r="B85" s="193"/>
      <c r="C85" s="193"/>
      <c r="D85" s="193"/>
      <c r="E85" s="193"/>
      <c r="F85" s="176"/>
      <c r="G85" s="196"/>
      <c r="H85" s="195"/>
      <c r="I85" s="181"/>
      <c r="J85" s="194"/>
      <c r="K85" s="185"/>
      <c r="L85" s="2"/>
    </row>
    <row r="86" spans="1:15" ht="22.5" x14ac:dyDescent="0.2">
      <c r="A86" s="2">
        <v>67</v>
      </c>
      <c r="B86" s="8" t="s">
        <v>431</v>
      </c>
      <c r="C86" s="8" t="s">
        <v>38</v>
      </c>
      <c r="D86" s="8" t="s">
        <v>41</v>
      </c>
      <c r="E86" s="8" t="s">
        <v>438</v>
      </c>
      <c r="F86" s="15">
        <v>1</v>
      </c>
      <c r="G86" s="15" t="s">
        <v>1195</v>
      </c>
      <c r="H86" s="16" t="s">
        <v>439</v>
      </c>
      <c r="I86" s="16" t="s">
        <v>1052</v>
      </c>
      <c r="J86" s="17" t="s">
        <v>1420</v>
      </c>
      <c r="K86" s="17" t="s">
        <v>1420</v>
      </c>
      <c r="L86" s="2"/>
    </row>
    <row r="87" spans="1:15" ht="103.5" customHeight="1" x14ac:dyDescent="0.2">
      <c r="A87" s="2">
        <v>68</v>
      </c>
      <c r="B87" s="8" t="s">
        <v>431</v>
      </c>
      <c r="C87" s="8" t="s">
        <v>38</v>
      </c>
      <c r="D87" s="8" t="s">
        <v>48</v>
      </c>
      <c r="E87" s="8" t="s">
        <v>440</v>
      </c>
      <c r="F87" s="15">
        <v>2</v>
      </c>
      <c r="G87" s="15" t="s">
        <v>1191</v>
      </c>
      <c r="H87" s="16" t="s">
        <v>441</v>
      </c>
      <c r="I87" s="16" t="s">
        <v>1301</v>
      </c>
      <c r="J87" s="116" t="s">
        <v>1421</v>
      </c>
      <c r="K87" s="116" t="s">
        <v>2028</v>
      </c>
      <c r="L87" s="2"/>
    </row>
    <row r="88" spans="1:15" ht="49.5" customHeight="1" x14ac:dyDescent="0.2">
      <c r="A88" s="2">
        <v>69</v>
      </c>
      <c r="B88" s="8" t="s">
        <v>431</v>
      </c>
      <c r="C88" s="8" t="s">
        <v>38</v>
      </c>
      <c r="D88" s="8" t="s">
        <v>51</v>
      </c>
      <c r="E88" s="8" t="s">
        <v>442</v>
      </c>
      <c r="F88" s="15">
        <v>0</v>
      </c>
      <c r="G88" s="15" t="s">
        <v>1218</v>
      </c>
      <c r="H88" s="16" t="s">
        <v>443</v>
      </c>
      <c r="I88" s="16" t="s">
        <v>1053</v>
      </c>
      <c r="J88" s="17" t="s">
        <v>1862</v>
      </c>
      <c r="K88" s="17" t="s">
        <v>1927</v>
      </c>
      <c r="L88" s="2"/>
    </row>
    <row r="89" spans="1:15" ht="101.25" x14ac:dyDescent="0.2">
      <c r="A89" s="2">
        <v>70</v>
      </c>
      <c r="B89" s="8" t="s">
        <v>431</v>
      </c>
      <c r="C89" s="8" t="s">
        <v>38</v>
      </c>
      <c r="D89" s="8" t="s">
        <v>54</v>
      </c>
      <c r="E89" s="8" t="s">
        <v>444</v>
      </c>
      <c r="F89" s="15">
        <v>2</v>
      </c>
      <c r="G89" s="15" t="s">
        <v>1217</v>
      </c>
      <c r="H89" s="16" t="s">
        <v>445</v>
      </c>
      <c r="I89" s="16" t="s">
        <v>1024</v>
      </c>
      <c r="J89" s="116" t="s">
        <v>1884</v>
      </c>
      <c r="K89" s="116" t="s">
        <v>1923</v>
      </c>
      <c r="L89" s="2"/>
    </row>
    <row r="90" spans="1:15" ht="202.5" x14ac:dyDescent="0.2">
      <c r="A90" s="2">
        <v>71</v>
      </c>
      <c r="B90" s="8" t="s">
        <v>446</v>
      </c>
      <c r="C90" s="8" t="s">
        <v>37</v>
      </c>
      <c r="D90" s="8" t="s">
        <v>38</v>
      </c>
      <c r="E90" s="8" t="s">
        <v>447</v>
      </c>
      <c r="F90" s="15">
        <v>2</v>
      </c>
      <c r="G90" s="15" t="s">
        <v>1217</v>
      </c>
      <c r="H90" s="16" t="s">
        <v>448</v>
      </c>
      <c r="I90" s="16" t="s">
        <v>1054</v>
      </c>
      <c r="J90" s="117" t="s">
        <v>1054</v>
      </c>
      <c r="K90" s="117" t="s">
        <v>1929</v>
      </c>
      <c r="L90" s="37" t="s">
        <v>1556</v>
      </c>
      <c r="M90" s="67">
        <v>1</v>
      </c>
      <c r="N90" s="67">
        <v>1</v>
      </c>
      <c r="O90" s="142"/>
    </row>
    <row r="91" spans="1:15" ht="101.25" x14ac:dyDescent="0.2">
      <c r="A91" s="2">
        <v>72</v>
      </c>
      <c r="B91" s="8" t="s">
        <v>446</v>
      </c>
      <c r="C91" s="8" t="s">
        <v>41</v>
      </c>
      <c r="D91" s="8" t="s">
        <v>38</v>
      </c>
      <c r="E91" s="8" t="s">
        <v>449</v>
      </c>
      <c r="F91" s="15">
        <v>0</v>
      </c>
      <c r="G91" s="15" t="s">
        <v>1218</v>
      </c>
      <c r="H91" s="16" t="s">
        <v>450</v>
      </c>
      <c r="I91" s="16" t="s">
        <v>1558</v>
      </c>
      <c r="J91" s="85" t="s">
        <v>1557</v>
      </c>
      <c r="K91" s="85" t="s">
        <v>1557</v>
      </c>
      <c r="L91" s="37" t="s">
        <v>1559</v>
      </c>
      <c r="M91" s="67">
        <v>0</v>
      </c>
      <c r="N91" s="67">
        <v>0</v>
      </c>
      <c r="O91" s="143"/>
    </row>
    <row r="92" spans="1:15" ht="90" x14ac:dyDescent="0.2">
      <c r="A92" s="2">
        <v>73</v>
      </c>
      <c r="B92" s="8" t="s">
        <v>446</v>
      </c>
      <c r="C92" s="8" t="s">
        <v>48</v>
      </c>
      <c r="D92" s="8" t="s">
        <v>38</v>
      </c>
      <c r="E92" s="8" t="s">
        <v>451</v>
      </c>
      <c r="F92" s="15" t="s">
        <v>3</v>
      </c>
      <c r="G92" s="15" t="s">
        <v>1218</v>
      </c>
      <c r="H92" s="16" t="s">
        <v>452</v>
      </c>
      <c r="I92" s="18" t="s">
        <v>1056</v>
      </c>
      <c r="J92" s="18" t="s">
        <v>1056</v>
      </c>
      <c r="K92" s="18" t="s">
        <v>1056</v>
      </c>
      <c r="L92" s="37" t="s">
        <v>1560</v>
      </c>
      <c r="M92" s="37" t="s">
        <v>1561</v>
      </c>
      <c r="N92" s="63" t="s">
        <v>1561</v>
      </c>
      <c r="O92" s="142"/>
    </row>
    <row r="93" spans="1:15" ht="242.25" customHeight="1" x14ac:dyDescent="0.2">
      <c r="A93" s="2">
        <v>74</v>
      </c>
      <c r="B93" s="8" t="s">
        <v>446</v>
      </c>
      <c r="C93" s="8" t="s">
        <v>38</v>
      </c>
      <c r="D93" s="8" t="s">
        <v>37</v>
      </c>
      <c r="E93" s="8" t="s">
        <v>453</v>
      </c>
      <c r="F93" s="15">
        <v>2</v>
      </c>
      <c r="G93" s="15" t="s">
        <v>1217</v>
      </c>
      <c r="H93" s="16" t="s">
        <v>454</v>
      </c>
      <c r="I93" s="16" t="s">
        <v>1054</v>
      </c>
      <c r="J93" s="116" t="s">
        <v>1054</v>
      </c>
      <c r="K93" s="116" t="s">
        <v>1975</v>
      </c>
      <c r="L93" s="2"/>
    </row>
    <row r="94" spans="1:15" x14ac:dyDescent="0.2">
      <c r="A94" s="2">
        <v>75</v>
      </c>
      <c r="B94" s="8" t="s">
        <v>446</v>
      </c>
      <c r="C94" s="8" t="s">
        <v>38</v>
      </c>
      <c r="D94" s="8" t="s">
        <v>41</v>
      </c>
      <c r="E94" s="8" t="s">
        <v>455</v>
      </c>
      <c r="F94" s="15">
        <v>0</v>
      </c>
      <c r="G94" s="15" t="s">
        <v>1218</v>
      </c>
      <c r="H94" s="16" t="s">
        <v>456</v>
      </c>
      <c r="I94" s="16" t="s">
        <v>1055</v>
      </c>
      <c r="J94" s="116" t="s">
        <v>1055</v>
      </c>
      <c r="K94" s="116" t="s">
        <v>1055</v>
      </c>
      <c r="L94" s="2"/>
    </row>
    <row r="95" spans="1:15" ht="78.75" x14ac:dyDescent="0.2">
      <c r="A95" s="2">
        <v>76</v>
      </c>
      <c r="B95" s="8" t="s">
        <v>457</v>
      </c>
      <c r="C95" s="8" t="s">
        <v>37</v>
      </c>
      <c r="D95" s="8" t="s">
        <v>38</v>
      </c>
      <c r="E95" s="8" t="s">
        <v>458</v>
      </c>
      <c r="F95" s="15">
        <v>0</v>
      </c>
      <c r="G95" s="15" t="s">
        <v>1194</v>
      </c>
      <c r="H95" s="16" t="s">
        <v>459</v>
      </c>
      <c r="I95" s="18" t="s">
        <v>1057</v>
      </c>
      <c r="J95" s="18" t="s">
        <v>1630</v>
      </c>
      <c r="K95" s="18" t="s">
        <v>2249</v>
      </c>
      <c r="L95" s="37" t="s">
        <v>1562</v>
      </c>
      <c r="M95" s="37" t="s">
        <v>1563</v>
      </c>
      <c r="N95" s="67">
        <v>0.3</v>
      </c>
      <c r="O95" s="128"/>
    </row>
    <row r="96" spans="1:15" ht="90" x14ac:dyDescent="0.2">
      <c r="A96" s="2">
        <v>77</v>
      </c>
      <c r="B96" s="8" t="s">
        <v>457</v>
      </c>
      <c r="C96" s="8" t="s">
        <v>41</v>
      </c>
      <c r="D96" s="8" t="s">
        <v>38</v>
      </c>
      <c r="E96" s="8" t="s">
        <v>460</v>
      </c>
      <c r="F96" s="15">
        <v>0</v>
      </c>
      <c r="G96" s="15" t="s">
        <v>1195</v>
      </c>
      <c r="H96" s="16" t="s">
        <v>461</v>
      </c>
      <c r="I96" s="18" t="s">
        <v>1050</v>
      </c>
      <c r="J96" s="85" t="s">
        <v>1572</v>
      </c>
      <c r="K96" s="85" t="s">
        <v>2250</v>
      </c>
      <c r="L96" s="37" t="s">
        <v>1568</v>
      </c>
      <c r="M96" s="37" t="s">
        <v>1538</v>
      </c>
      <c r="N96" s="37" t="s">
        <v>1538</v>
      </c>
      <c r="O96" s="128"/>
    </row>
    <row r="97" spans="1:15" ht="56.25" x14ac:dyDescent="0.2">
      <c r="A97" s="2">
        <v>78</v>
      </c>
      <c r="B97" s="8" t="s">
        <v>457</v>
      </c>
      <c r="C97" s="8" t="s">
        <v>38</v>
      </c>
      <c r="D97" s="8" t="s">
        <v>37</v>
      </c>
      <c r="E97" s="8" t="s">
        <v>462</v>
      </c>
      <c r="F97" s="15">
        <v>0</v>
      </c>
      <c r="G97" s="15" t="s">
        <v>1194</v>
      </c>
      <c r="H97" s="16" t="s">
        <v>1524</v>
      </c>
      <c r="I97" s="18" t="s">
        <v>1057</v>
      </c>
      <c r="J97" s="104" t="s">
        <v>1057</v>
      </c>
      <c r="K97" s="18" t="s">
        <v>1928</v>
      </c>
      <c r="L97" s="2"/>
    </row>
    <row r="98" spans="1:15" ht="56.25" x14ac:dyDescent="0.2">
      <c r="A98" s="2">
        <v>79</v>
      </c>
      <c r="B98" s="8" t="s">
        <v>457</v>
      </c>
      <c r="C98" s="8" t="s">
        <v>38</v>
      </c>
      <c r="D98" s="8" t="s">
        <v>41</v>
      </c>
      <c r="E98" s="8" t="s">
        <v>463</v>
      </c>
      <c r="F98" s="15">
        <v>0</v>
      </c>
      <c r="G98" s="15" t="s">
        <v>1218</v>
      </c>
      <c r="H98" s="16" t="s">
        <v>1461</v>
      </c>
      <c r="I98" s="18" t="s">
        <v>1057</v>
      </c>
      <c r="J98" s="103" t="s">
        <v>1057</v>
      </c>
      <c r="K98" s="18" t="s">
        <v>2034</v>
      </c>
      <c r="L98" s="2"/>
    </row>
    <row r="99" spans="1:15" ht="118.5" customHeight="1" x14ac:dyDescent="0.2">
      <c r="A99" s="2">
        <v>80</v>
      </c>
      <c r="B99" s="8" t="s">
        <v>464</v>
      </c>
      <c r="C99" s="8" t="s">
        <v>37</v>
      </c>
      <c r="D99" s="8" t="s">
        <v>38</v>
      </c>
      <c r="E99" s="8" t="s">
        <v>465</v>
      </c>
      <c r="F99" s="15">
        <v>2</v>
      </c>
      <c r="G99" s="15" t="s">
        <v>1193</v>
      </c>
      <c r="H99" s="16" t="s">
        <v>466</v>
      </c>
      <c r="I99" s="16" t="s">
        <v>1058</v>
      </c>
      <c r="J99" s="17" t="s">
        <v>1569</v>
      </c>
      <c r="K99" s="17" t="s">
        <v>2251</v>
      </c>
      <c r="L99" s="37" t="s">
        <v>1564</v>
      </c>
      <c r="M99" s="67">
        <v>1</v>
      </c>
      <c r="N99" s="102">
        <f>2/3</f>
        <v>0.66666666666666663</v>
      </c>
      <c r="O99" s="128"/>
    </row>
    <row r="100" spans="1:15" ht="30.75" customHeight="1" x14ac:dyDescent="0.2">
      <c r="A100" s="2">
        <v>81</v>
      </c>
      <c r="B100" s="8" t="s">
        <v>464</v>
      </c>
      <c r="C100" s="8" t="s">
        <v>41</v>
      </c>
      <c r="D100" s="8" t="s">
        <v>38</v>
      </c>
      <c r="E100" s="8" t="s">
        <v>467</v>
      </c>
      <c r="F100" s="15">
        <v>0</v>
      </c>
      <c r="G100" s="15" t="s">
        <v>1193</v>
      </c>
      <c r="H100" s="16" t="s">
        <v>468</v>
      </c>
      <c r="I100" s="16" t="s">
        <v>1050</v>
      </c>
      <c r="J100" s="85" t="s">
        <v>1570</v>
      </c>
      <c r="K100" s="85" t="s">
        <v>2036</v>
      </c>
      <c r="L100" s="37" t="s">
        <v>1565</v>
      </c>
      <c r="M100" s="67">
        <v>1</v>
      </c>
      <c r="N100" s="67">
        <v>0</v>
      </c>
      <c r="O100" s="143"/>
    </row>
    <row r="101" spans="1:15" ht="67.5" x14ac:dyDescent="0.2">
      <c r="A101" s="2">
        <v>82</v>
      </c>
      <c r="B101" s="8" t="s">
        <v>464</v>
      </c>
      <c r="C101" s="8" t="s">
        <v>48</v>
      </c>
      <c r="D101" s="8" t="s">
        <v>38</v>
      </c>
      <c r="E101" s="8" t="s">
        <v>469</v>
      </c>
      <c r="F101" s="15">
        <v>0</v>
      </c>
      <c r="G101" s="15" t="s">
        <v>1193</v>
      </c>
      <c r="H101" s="16" t="s">
        <v>470</v>
      </c>
      <c r="I101" s="16" t="s">
        <v>1059</v>
      </c>
      <c r="J101" s="85" t="s">
        <v>1059</v>
      </c>
      <c r="K101" s="85" t="s">
        <v>2037</v>
      </c>
      <c r="L101" s="37" t="s">
        <v>1566</v>
      </c>
      <c r="M101" s="67">
        <v>0</v>
      </c>
      <c r="N101" s="102">
        <f>2/3</f>
        <v>0.66666666666666663</v>
      </c>
      <c r="O101" s="128"/>
    </row>
    <row r="102" spans="1:15" ht="104.25" customHeight="1" x14ac:dyDescent="0.2">
      <c r="A102" s="2">
        <v>83</v>
      </c>
      <c r="B102" s="8" t="s">
        <v>464</v>
      </c>
      <c r="C102" s="8" t="s">
        <v>51</v>
      </c>
      <c r="D102" s="8" t="s">
        <v>38</v>
      </c>
      <c r="E102" s="8" t="s">
        <v>471</v>
      </c>
      <c r="F102" s="15">
        <v>0</v>
      </c>
      <c r="G102" s="15" t="s">
        <v>1193</v>
      </c>
      <c r="H102" s="16" t="s">
        <v>472</v>
      </c>
      <c r="I102" s="16" t="s">
        <v>1059</v>
      </c>
      <c r="J102" s="85" t="s">
        <v>1059</v>
      </c>
      <c r="K102" s="85" t="s">
        <v>2035</v>
      </c>
      <c r="L102" s="37" t="s">
        <v>1567</v>
      </c>
      <c r="M102" s="67">
        <v>0</v>
      </c>
      <c r="N102" s="102">
        <v>0</v>
      </c>
      <c r="O102" s="143"/>
    </row>
    <row r="103" spans="1:15" ht="135" x14ac:dyDescent="0.2">
      <c r="A103" s="2">
        <v>84</v>
      </c>
      <c r="B103" s="8" t="s">
        <v>464</v>
      </c>
      <c r="C103" s="8" t="s">
        <v>38</v>
      </c>
      <c r="D103" s="8" t="s">
        <v>37</v>
      </c>
      <c r="E103" s="8" t="s">
        <v>473</v>
      </c>
      <c r="F103" s="15">
        <v>0</v>
      </c>
      <c r="G103" s="15" t="s">
        <v>1195</v>
      </c>
      <c r="H103" s="16" t="s">
        <v>474</v>
      </c>
      <c r="I103" s="16" t="s">
        <v>1050</v>
      </c>
      <c r="J103" s="50" t="s">
        <v>1637</v>
      </c>
      <c r="K103" s="17" t="s">
        <v>2038</v>
      </c>
      <c r="L103" s="2"/>
    </row>
    <row r="104" spans="1:15" ht="78.75" x14ac:dyDescent="0.2">
      <c r="A104" s="2">
        <v>85</v>
      </c>
      <c r="B104" s="8" t="s">
        <v>464</v>
      </c>
      <c r="C104" s="8" t="s">
        <v>38</v>
      </c>
      <c r="D104" s="8" t="s">
        <v>41</v>
      </c>
      <c r="E104" s="8" t="s">
        <v>475</v>
      </c>
      <c r="F104" s="15">
        <v>1</v>
      </c>
      <c r="G104" s="15" t="s">
        <v>1195</v>
      </c>
      <c r="H104" s="16" t="s">
        <v>476</v>
      </c>
      <c r="I104" s="16" t="s">
        <v>1061</v>
      </c>
      <c r="J104" s="116" t="s">
        <v>1638</v>
      </c>
      <c r="K104" s="135" t="s">
        <v>2162</v>
      </c>
      <c r="L104" s="2"/>
    </row>
    <row r="105" spans="1:15" ht="192.75" customHeight="1" x14ac:dyDescent="0.2">
      <c r="A105" s="2">
        <v>86</v>
      </c>
      <c r="B105" s="8" t="s">
        <v>464</v>
      </c>
      <c r="C105" s="8" t="s">
        <v>38</v>
      </c>
      <c r="D105" s="8" t="s">
        <v>48</v>
      </c>
      <c r="E105" s="8" t="s">
        <v>477</v>
      </c>
      <c r="F105" s="15">
        <v>1</v>
      </c>
      <c r="G105" s="15" t="s">
        <v>1193</v>
      </c>
      <c r="H105" s="16" t="s">
        <v>478</v>
      </c>
      <c r="I105" s="16" t="s">
        <v>1062</v>
      </c>
      <c r="J105" s="48" t="s">
        <v>1064</v>
      </c>
      <c r="K105" s="17" t="s">
        <v>2039</v>
      </c>
      <c r="L105" s="2"/>
    </row>
    <row r="106" spans="1:15" ht="124.5" customHeight="1" x14ac:dyDescent="0.2">
      <c r="A106" s="2">
        <v>87</v>
      </c>
      <c r="B106" s="8" t="s">
        <v>464</v>
      </c>
      <c r="C106" s="8" t="s">
        <v>38</v>
      </c>
      <c r="D106" s="8" t="s">
        <v>51</v>
      </c>
      <c r="E106" s="8" t="s">
        <v>479</v>
      </c>
      <c r="F106" s="15">
        <v>1</v>
      </c>
      <c r="G106" s="15" t="s">
        <v>1193</v>
      </c>
      <c r="H106" s="16" t="s">
        <v>480</v>
      </c>
      <c r="I106" s="16" t="s">
        <v>1063</v>
      </c>
      <c r="J106" s="50" t="s">
        <v>1804</v>
      </c>
      <c r="K106" s="17" t="s">
        <v>2040</v>
      </c>
      <c r="L106" s="2"/>
    </row>
    <row r="107" spans="1:15" x14ac:dyDescent="0.2">
      <c r="J107" s="47"/>
      <c r="K107" s="47"/>
    </row>
  </sheetData>
  <autoFilter ref="A15:I106">
    <sortState ref="A16:I102">
      <sortCondition ref="B15:B102"/>
    </sortState>
  </autoFilter>
  <mergeCells count="58">
    <mergeCell ref="L47:L48"/>
    <mergeCell ref="M47:M48"/>
    <mergeCell ref="A49:A50"/>
    <mergeCell ref="B49:B50"/>
    <mergeCell ref="C49:C50"/>
    <mergeCell ref="D49:D50"/>
    <mergeCell ref="E49:E50"/>
    <mergeCell ref="F49:F50"/>
    <mergeCell ref="G49:G50"/>
    <mergeCell ref="H49:H50"/>
    <mergeCell ref="I49:I50"/>
    <mergeCell ref="J49:J50"/>
    <mergeCell ref="L49:L50"/>
    <mergeCell ref="M49:M50"/>
    <mergeCell ref="F47:F48"/>
    <mergeCell ref="G47:G48"/>
    <mergeCell ref="H29:H30"/>
    <mergeCell ref="I29:I30"/>
    <mergeCell ref="J29:J30"/>
    <mergeCell ref="H47:H48"/>
    <mergeCell ref="I47:I48"/>
    <mergeCell ref="J47:J48"/>
    <mergeCell ref="G84:G85"/>
    <mergeCell ref="F84:F85"/>
    <mergeCell ref="A29:A30"/>
    <mergeCell ref="B29:B30"/>
    <mergeCell ref="C29:C30"/>
    <mergeCell ref="D29:D30"/>
    <mergeCell ref="E29:E30"/>
    <mergeCell ref="F29:F30"/>
    <mergeCell ref="G29:G30"/>
    <mergeCell ref="A47:A48"/>
    <mergeCell ref="B47:B48"/>
    <mergeCell ref="C47:C48"/>
    <mergeCell ref="D47:D48"/>
    <mergeCell ref="E47:E48"/>
    <mergeCell ref="A7:I7"/>
    <mergeCell ref="A2:I2"/>
    <mergeCell ref="A3:I3"/>
    <mergeCell ref="A4:I4"/>
    <mergeCell ref="A5:I5"/>
    <mergeCell ref="A6:I6"/>
    <mergeCell ref="K29:K30"/>
    <mergeCell ref="K47:K48"/>
    <mergeCell ref="K49:K50"/>
    <mergeCell ref="K84:K85"/>
    <mergeCell ref="A8:I8"/>
    <mergeCell ref="A9:I9"/>
    <mergeCell ref="A10:I10"/>
    <mergeCell ref="A11:I11"/>
    <mergeCell ref="A12:I12"/>
    <mergeCell ref="E84:E85"/>
    <mergeCell ref="D84:D85"/>
    <mergeCell ref="C84:C85"/>
    <mergeCell ref="B84:B85"/>
    <mergeCell ref="J84:J85"/>
    <mergeCell ref="I84:I85"/>
    <mergeCell ref="H84:H8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XFD97"/>
  <sheetViews>
    <sheetView topLeftCell="A8" zoomScaleNormal="100" zoomScaleSheetLayoutView="90" workbookViewId="0">
      <selection activeCell="O86" sqref="O86:O88"/>
    </sheetView>
  </sheetViews>
  <sheetFormatPr baseColWidth="10" defaultColWidth="10.85546875" defaultRowHeight="11.25" x14ac:dyDescent="0.2"/>
  <cols>
    <col min="1" max="1" width="6.5703125" style="2" customWidth="1"/>
    <col min="2" max="2" width="6.42578125" style="3" customWidth="1"/>
    <col min="3" max="3" width="3.85546875" style="3" bestFit="1" customWidth="1"/>
    <col min="4" max="4" width="5.140625" style="3" bestFit="1" customWidth="1"/>
    <col min="5" max="5" width="8" style="2" customWidth="1"/>
    <col min="6" max="6" width="5.7109375" style="1" bestFit="1" customWidth="1"/>
    <col min="7" max="7" width="19.5703125" style="1" customWidth="1"/>
    <col min="8" max="8" width="62.28515625" style="2" customWidth="1"/>
    <col min="9" max="9" width="73.5703125" style="4" bestFit="1" customWidth="1"/>
    <col min="10" max="10" width="85.85546875" style="2" bestFit="1" customWidth="1"/>
    <col min="11" max="11" width="44.85546875" style="2" customWidth="1"/>
    <col min="12" max="12" width="36.7109375" style="1" customWidth="1"/>
    <col min="13" max="13" width="20.7109375" style="2" customWidth="1"/>
    <col min="14" max="14" width="17.28515625" style="2" customWidth="1"/>
    <col min="15" max="16384" width="10.85546875" style="2"/>
  </cols>
  <sheetData>
    <row r="2" spans="1:15" x14ac:dyDescent="0.2">
      <c r="A2" s="163" t="s">
        <v>492</v>
      </c>
      <c r="B2" s="169"/>
      <c r="C2" s="169"/>
      <c r="D2" s="169"/>
      <c r="E2" s="169"/>
      <c r="F2" s="169"/>
      <c r="G2" s="169"/>
      <c r="H2" s="169"/>
      <c r="I2" s="179"/>
    </row>
    <row r="3" spans="1:15" x14ac:dyDescent="0.2">
      <c r="A3" s="166" t="s">
        <v>493</v>
      </c>
      <c r="B3" s="167"/>
      <c r="C3" s="167"/>
      <c r="D3" s="167"/>
      <c r="E3" s="167"/>
      <c r="F3" s="167"/>
      <c r="G3" s="167"/>
      <c r="H3" s="167"/>
      <c r="I3" s="173"/>
    </row>
    <row r="4" spans="1:15" x14ac:dyDescent="0.2">
      <c r="A4" s="166" t="s">
        <v>494</v>
      </c>
      <c r="B4" s="167"/>
      <c r="C4" s="167"/>
      <c r="D4" s="167"/>
      <c r="E4" s="167"/>
      <c r="F4" s="167"/>
      <c r="G4" s="167"/>
      <c r="H4" s="167"/>
      <c r="I4" s="173"/>
    </row>
    <row r="5" spans="1:15" x14ac:dyDescent="0.2">
      <c r="A5" s="166" t="s">
        <v>495</v>
      </c>
      <c r="B5" s="167"/>
      <c r="C5" s="167"/>
      <c r="D5" s="167"/>
      <c r="E5" s="167"/>
      <c r="F5" s="167"/>
      <c r="G5" s="167"/>
      <c r="H5" s="167"/>
      <c r="I5" s="173"/>
    </row>
    <row r="6" spans="1:15" x14ac:dyDescent="0.2">
      <c r="A6" s="166" t="s">
        <v>496</v>
      </c>
      <c r="B6" s="167"/>
      <c r="C6" s="167"/>
      <c r="D6" s="167"/>
      <c r="E6" s="167"/>
      <c r="F6" s="167"/>
      <c r="G6" s="167"/>
      <c r="H6" s="167"/>
      <c r="I6" s="173"/>
    </row>
    <row r="7" spans="1:15" x14ac:dyDescent="0.2">
      <c r="A7" s="166" t="s">
        <v>501</v>
      </c>
      <c r="B7" s="167"/>
      <c r="C7" s="167"/>
      <c r="D7" s="167"/>
      <c r="E7" s="167"/>
      <c r="F7" s="167"/>
      <c r="G7" s="167"/>
      <c r="H7" s="167"/>
      <c r="I7" s="173"/>
    </row>
    <row r="8" spans="1:15" x14ac:dyDescent="0.2">
      <c r="A8" s="166" t="s">
        <v>497</v>
      </c>
      <c r="B8" s="167"/>
      <c r="C8" s="167"/>
      <c r="D8" s="167"/>
      <c r="E8" s="167"/>
      <c r="F8" s="167"/>
      <c r="G8" s="167"/>
      <c r="H8" s="167"/>
      <c r="I8" s="173"/>
    </row>
    <row r="9" spans="1:15" ht="11.25" customHeight="1" x14ac:dyDescent="0.2">
      <c r="A9" s="166" t="s">
        <v>498</v>
      </c>
      <c r="B9" s="167"/>
      <c r="C9" s="167"/>
      <c r="D9" s="167"/>
      <c r="E9" s="167"/>
      <c r="F9" s="167"/>
      <c r="G9" s="167"/>
      <c r="H9" s="167"/>
      <c r="I9" s="173"/>
    </row>
    <row r="10" spans="1:15" x14ac:dyDescent="0.2">
      <c r="A10" s="166" t="s">
        <v>499</v>
      </c>
      <c r="B10" s="167"/>
      <c r="C10" s="167"/>
      <c r="D10" s="167"/>
      <c r="E10" s="167"/>
      <c r="F10" s="167"/>
      <c r="G10" s="167"/>
      <c r="H10" s="167"/>
      <c r="I10" s="173"/>
    </row>
    <row r="11" spans="1:15" x14ac:dyDescent="0.2">
      <c r="A11" s="165" t="s">
        <v>500</v>
      </c>
      <c r="B11" s="168"/>
      <c r="C11" s="168"/>
      <c r="D11" s="168"/>
      <c r="E11" s="168"/>
      <c r="F11" s="168"/>
      <c r="G11" s="168"/>
      <c r="H11" s="168"/>
      <c r="I11" s="172"/>
    </row>
    <row r="12" spans="1:15" ht="10.5" customHeight="1" x14ac:dyDescent="0.2">
      <c r="B12" s="2"/>
      <c r="C12" s="2"/>
      <c r="D12" s="2"/>
      <c r="G12" s="10"/>
      <c r="I12" s="2"/>
    </row>
    <row r="13" spans="1:15" ht="10.5" customHeight="1" x14ac:dyDescent="0.2">
      <c r="B13" s="2"/>
      <c r="C13" s="2"/>
      <c r="D13" s="2"/>
      <c r="F13" s="11" t="s">
        <v>177</v>
      </c>
      <c r="G13" s="10"/>
      <c r="I13" s="2"/>
    </row>
    <row r="14" spans="1:15" ht="12.75" x14ac:dyDescent="0.25">
      <c r="B14" s="5" t="s">
        <v>33</v>
      </c>
      <c r="C14" s="5" t="s">
        <v>32</v>
      </c>
      <c r="D14" s="5" t="s">
        <v>35</v>
      </c>
      <c r="E14" s="6" t="s">
        <v>34</v>
      </c>
      <c r="F14" s="14" t="s">
        <v>178</v>
      </c>
      <c r="G14" s="14" t="s">
        <v>1216</v>
      </c>
      <c r="H14" s="6" t="s">
        <v>36</v>
      </c>
      <c r="I14" s="7" t="s">
        <v>1303</v>
      </c>
      <c r="J14" s="69" t="s">
        <v>1304</v>
      </c>
      <c r="K14" s="69" t="s">
        <v>1905</v>
      </c>
      <c r="L14" s="20" t="s">
        <v>1578</v>
      </c>
      <c r="M14" s="20" t="s">
        <v>2096</v>
      </c>
      <c r="N14" s="20" t="s">
        <v>2097</v>
      </c>
      <c r="O14" s="20" t="s">
        <v>2269</v>
      </c>
    </row>
    <row r="15" spans="1:15" ht="179.25" customHeight="1" x14ac:dyDescent="0.2">
      <c r="A15" s="2">
        <v>1</v>
      </c>
      <c r="B15" s="8" t="s">
        <v>502</v>
      </c>
      <c r="C15" s="8" t="s">
        <v>37</v>
      </c>
      <c r="D15" s="8" t="s">
        <v>38</v>
      </c>
      <c r="E15" s="8" t="s">
        <v>503</v>
      </c>
      <c r="F15" s="15">
        <v>0</v>
      </c>
      <c r="G15" s="15" t="s">
        <v>1193</v>
      </c>
      <c r="H15" s="61" t="s">
        <v>504</v>
      </c>
      <c r="I15" s="13" t="s">
        <v>1028</v>
      </c>
      <c r="J15" s="17" t="s">
        <v>1464</v>
      </c>
      <c r="K15" s="107" t="s">
        <v>2105</v>
      </c>
      <c r="L15" s="113" t="s">
        <v>1771</v>
      </c>
      <c r="M15" s="114">
        <v>0.42</v>
      </c>
      <c r="N15" s="115" t="s">
        <v>2112</v>
      </c>
      <c r="O15" s="143"/>
    </row>
    <row r="16" spans="1:15" ht="202.5" customHeight="1" x14ac:dyDescent="0.2">
      <c r="A16" s="2">
        <v>2</v>
      </c>
      <c r="B16" s="8" t="s">
        <v>502</v>
      </c>
      <c r="C16" s="8" t="s">
        <v>41</v>
      </c>
      <c r="D16" s="8" t="s">
        <v>38</v>
      </c>
      <c r="E16" s="8" t="s">
        <v>505</v>
      </c>
      <c r="F16" s="15">
        <v>0</v>
      </c>
      <c r="G16" s="15" t="s">
        <v>1193</v>
      </c>
      <c r="H16" s="61" t="s">
        <v>506</v>
      </c>
      <c r="I16" s="13" t="s">
        <v>1028</v>
      </c>
      <c r="J16" s="17" t="s">
        <v>1464</v>
      </c>
      <c r="K16" s="106" t="s">
        <v>2106</v>
      </c>
      <c r="L16" s="109" t="s">
        <v>1772</v>
      </c>
      <c r="M16" s="111">
        <v>1.25</v>
      </c>
      <c r="N16" s="110" t="s">
        <v>2112</v>
      </c>
      <c r="O16" s="143"/>
    </row>
    <row r="17" spans="1:15" ht="101.25" x14ac:dyDescent="0.2">
      <c r="A17" s="2">
        <v>3</v>
      </c>
      <c r="B17" s="8" t="s">
        <v>502</v>
      </c>
      <c r="C17" s="8" t="s">
        <v>48</v>
      </c>
      <c r="D17" s="8" t="s">
        <v>38</v>
      </c>
      <c r="E17" s="8" t="s">
        <v>507</v>
      </c>
      <c r="F17" s="15">
        <v>0</v>
      </c>
      <c r="G17" s="15" t="s">
        <v>1193</v>
      </c>
      <c r="H17" s="61" t="s">
        <v>508</v>
      </c>
      <c r="I17" s="61" t="s">
        <v>1064</v>
      </c>
      <c r="J17" s="52" t="s">
        <v>1465</v>
      </c>
      <c r="K17" s="52" t="s">
        <v>2098</v>
      </c>
      <c r="L17" s="45" t="s">
        <v>1773</v>
      </c>
      <c r="M17" s="111">
        <v>0.5</v>
      </c>
      <c r="N17" s="110" t="s">
        <v>2112</v>
      </c>
      <c r="O17" s="143"/>
    </row>
    <row r="18" spans="1:15" ht="135.75" customHeight="1" x14ac:dyDescent="0.2">
      <c r="A18" s="2">
        <v>4</v>
      </c>
      <c r="B18" s="8" t="s">
        <v>502</v>
      </c>
      <c r="C18" s="8" t="s">
        <v>38</v>
      </c>
      <c r="D18" s="8" t="s">
        <v>37</v>
      </c>
      <c r="E18" s="8" t="s">
        <v>509</v>
      </c>
      <c r="F18" s="15">
        <v>0</v>
      </c>
      <c r="G18" s="15" t="s">
        <v>1193</v>
      </c>
      <c r="H18" s="61" t="s">
        <v>510</v>
      </c>
      <c r="I18" s="13" t="s">
        <v>1028</v>
      </c>
      <c r="J18" s="17" t="s">
        <v>1466</v>
      </c>
      <c r="K18" s="49" t="s">
        <v>1028</v>
      </c>
      <c r="L18" s="2"/>
    </row>
    <row r="19" spans="1:15" ht="111.75" customHeight="1" x14ac:dyDescent="0.2">
      <c r="A19" s="2">
        <v>5</v>
      </c>
      <c r="B19" s="8" t="s">
        <v>502</v>
      </c>
      <c r="C19" s="8" t="s">
        <v>38</v>
      </c>
      <c r="D19" s="8" t="s">
        <v>41</v>
      </c>
      <c r="E19" s="8" t="s">
        <v>511</v>
      </c>
      <c r="F19" s="15">
        <v>1</v>
      </c>
      <c r="G19" s="15" t="s">
        <v>1191</v>
      </c>
      <c r="H19" s="61" t="s">
        <v>512</v>
      </c>
      <c r="I19" s="17" t="s">
        <v>1065</v>
      </c>
      <c r="J19" s="17" t="s">
        <v>1065</v>
      </c>
      <c r="K19" s="37" t="s">
        <v>1982</v>
      </c>
      <c r="L19" s="2"/>
    </row>
    <row r="20" spans="1:15" ht="409.5" customHeight="1" x14ac:dyDescent="0.2">
      <c r="A20" s="211">
        <v>6</v>
      </c>
      <c r="B20" s="209" t="s">
        <v>502</v>
      </c>
      <c r="C20" s="209" t="s">
        <v>38</v>
      </c>
      <c r="D20" s="209" t="s">
        <v>48</v>
      </c>
      <c r="E20" s="209" t="s">
        <v>513</v>
      </c>
      <c r="F20" s="180">
        <v>1</v>
      </c>
      <c r="G20" s="180" t="s">
        <v>1193</v>
      </c>
      <c r="H20" s="180" t="s">
        <v>514</v>
      </c>
      <c r="I20" s="209" t="s">
        <v>1066</v>
      </c>
      <c r="J20" s="199" t="s">
        <v>1396</v>
      </c>
      <c r="K20" s="170" t="s">
        <v>2099</v>
      </c>
      <c r="L20" s="2"/>
    </row>
    <row r="21" spans="1:15" ht="63" customHeight="1" x14ac:dyDescent="0.2">
      <c r="A21" s="212"/>
      <c r="B21" s="195"/>
      <c r="C21" s="195"/>
      <c r="D21" s="195"/>
      <c r="E21" s="195"/>
      <c r="F21" s="195"/>
      <c r="G21" s="195"/>
      <c r="H21" s="195"/>
      <c r="I21" s="195"/>
      <c r="J21" s="199"/>
      <c r="K21" s="200"/>
      <c r="L21" s="2"/>
    </row>
    <row r="22" spans="1:15" ht="56.25" x14ac:dyDescent="0.2">
      <c r="A22" s="2">
        <v>7</v>
      </c>
      <c r="B22" s="8" t="s">
        <v>502</v>
      </c>
      <c r="C22" s="8" t="s">
        <v>38</v>
      </c>
      <c r="D22" s="8" t="s">
        <v>51</v>
      </c>
      <c r="E22" s="8" t="s">
        <v>515</v>
      </c>
      <c r="F22" s="15">
        <v>2</v>
      </c>
      <c r="G22" s="15" t="s">
        <v>1217</v>
      </c>
      <c r="H22" s="61" t="s">
        <v>516</v>
      </c>
      <c r="I22" s="17" t="s">
        <v>1067</v>
      </c>
      <c r="J22" s="17" t="s">
        <v>1824</v>
      </c>
      <c r="K22" s="37" t="s">
        <v>1985</v>
      </c>
      <c r="L22" s="2"/>
    </row>
    <row r="23" spans="1:15" ht="409.5" customHeight="1" x14ac:dyDescent="0.2">
      <c r="A23" s="197">
        <v>8</v>
      </c>
      <c r="B23" s="192" t="s">
        <v>517</v>
      </c>
      <c r="C23" s="192" t="s">
        <v>37</v>
      </c>
      <c r="D23" s="192" t="s">
        <v>38</v>
      </c>
      <c r="E23" s="192" t="s">
        <v>518</v>
      </c>
      <c r="F23" s="175">
        <v>2</v>
      </c>
      <c r="G23" s="175" t="s">
        <v>1193</v>
      </c>
      <c r="H23" s="180" t="s">
        <v>519</v>
      </c>
      <c r="I23" s="180" t="s">
        <v>1068</v>
      </c>
      <c r="J23" s="209" t="s">
        <v>1983</v>
      </c>
      <c r="K23" s="207" t="s">
        <v>2252</v>
      </c>
      <c r="L23" s="199" t="s">
        <v>1825</v>
      </c>
      <c r="M23" s="205">
        <v>3.9</v>
      </c>
      <c r="N23" s="102">
        <f>58/10</f>
        <v>5.8</v>
      </c>
      <c r="O23" s="142"/>
    </row>
    <row r="24" spans="1:15" ht="69.75" customHeight="1" x14ac:dyDescent="0.2">
      <c r="A24" s="197"/>
      <c r="B24" s="193"/>
      <c r="C24" s="193"/>
      <c r="D24" s="193"/>
      <c r="E24" s="193"/>
      <c r="F24" s="176"/>
      <c r="G24" s="176"/>
      <c r="H24" s="181"/>
      <c r="I24" s="181"/>
      <c r="J24" s="195"/>
      <c r="K24" s="208"/>
      <c r="L24" s="210"/>
      <c r="M24" s="206"/>
    </row>
    <row r="25" spans="1:15" x14ac:dyDescent="0.2">
      <c r="A25" s="2">
        <v>10</v>
      </c>
      <c r="B25" s="8" t="s">
        <v>517</v>
      </c>
      <c r="C25" s="8" t="s">
        <v>41</v>
      </c>
      <c r="D25" s="8" t="s">
        <v>38</v>
      </c>
      <c r="E25" s="8" t="s">
        <v>520</v>
      </c>
      <c r="F25" s="15">
        <v>1</v>
      </c>
      <c r="G25" s="15" t="s">
        <v>1193</v>
      </c>
      <c r="H25" s="61" t="s">
        <v>521</v>
      </c>
      <c r="I25" s="13" t="s">
        <v>1069</v>
      </c>
      <c r="J25" s="46" t="s">
        <v>1103</v>
      </c>
      <c r="K25" s="47" t="s">
        <v>1103</v>
      </c>
      <c r="L25" s="47" t="s">
        <v>1774</v>
      </c>
      <c r="M25" s="67">
        <v>0</v>
      </c>
      <c r="N25" s="67">
        <v>0</v>
      </c>
      <c r="O25" s="145"/>
    </row>
    <row r="26" spans="1:15" ht="32.25" customHeight="1" x14ac:dyDescent="0.2">
      <c r="A26" s="2">
        <v>11</v>
      </c>
      <c r="B26" s="8" t="s">
        <v>517</v>
      </c>
      <c r="C26" s="8" t="s">
        <v>48</v>
      </c>
      <c r="D26" s="8" t="s">
        <v>38</v>
      </c>
      <c r="E26" s="8" t="s">
        <v>522</v>
      </c>
      <c r="F26" s="15">
        <v>2</v>
      </c>
      <c r="G26" s="15" t="s">
        <v>1191</v>
      </c>
      <c r="H26" s="61" t="s">
        <v>523</v>
      </c>
      <c r="I26" s="13" t="s">
        <v>1231</v>
      </c>
      <c r="J26" s="37" t="s">
        <v>1410</v>
      </c>
      <c r="K26" s="49" t="s">
        <v>1103</v>
      </c>
      <c r="L26" s="70" t="s">
        <v>1775</v>
      </c>
      <c r="M26" s="67">
        <v>1</v>
      </c>
      <c r="N26" s="67">
        <v>0</v>
      </c>
      <c r="O26" s="145"/>
    </row>
    <row r="27" spans="1:15" ht="15.75" customHeight="1" x14ac:dyDescent="0.2">
      <c r="A27" s="2">
        <v>12</v>
      </c>
      <c r="B27" s="8" t="s">
        <v>517</v>
      </c>
      <c r="C27" s="8" t="s">
        <v>51</v>
      </c>
      <c r="D27" s="8" t="s">
        <v>38</v>
      </c>
      <c r="E27" s="8" t="s">
        <v>524</v>
      </c>
      <c r="F27" s="15">
        <v>0</v>
      </c>
      <c r="G27" s="15" t="s">
        <v>1191</v>
      </c>
      <c r="H27" s="61" t="s">
        <v>525</v>
      </c>
      <c r="I27" s="13" t="s">
        <v>1028</v>
      </c>
      <c r="J27" s="47" t="s">
        <v>1028</v>
      </c>
      <c r="K27" s="47" t="s">
        <v>1103</v>
      </c>
      <c r="L27" s="47" t="s">
        <v>1776</v>
      </c>
      <c r="M27" s="67">
        <v>0</v>
      </c>
      <c r="N27" s="67">
        <v>0</v>
      </c>
      <c r="O27" s="145"/>
    </row>
    <row r="28" spans="1:15" ht="105.75" customHeight="1" x14ac:dyDescent="0.2">
      <c r="A28" s="2">
        <v>13</v>
      </c>
      <c r="B28" s="8" t="s">
        <v>517</v>
      </c>
      <c r="C28" s="8" t="s">
        <v>38</v>
      </c>
      <c r="D28" s="8" t="s">
        <v>37</v>
      </c>
      <c r="E28" s="8" t="s">
        <v>526</v>
      </c>
      <c r="F28" s="15">
        <v>0</v>
      </c>
      <c r="G28" s="15" t="s">
        <v>1193</v>
      </c>
      <c r="H28" s="61" t="s">
        <v>527</v>
      </c>
      <c r="I28" s="13" t="s">
        <v>1070</v>
      </c>
      <c r="J28" s="13" t="s">
        <v>1826</v>
      </c>
      <c r="K28" s="37" t="s">
        <v>1984</v>
      </c>
      <c r="L28" s="2"/>
    </row>
    <row r="29" spans="1:15" ht="41.25" customHeight="1" x14ac:dyDescent="0.2">
      <c r="A29" s="2">
        <v>14</v>
      </c>
      <c r="B29" s="8" t="s">
        <v>517</v>
      </c>
      <c r="C29" s="8" t="s">
        <v>38</v>
      </c>
      <c r="D29" s="8" t="s">
        <v>41</v>
      </c>
      <c r="E29" s="8" t="s">
        <v>528</v>
      </c>
      <c r="F29" s="15">
        <v>2</v>
      </c>
      <c r="G29" s="15" t="s">
        <v>1191</v>
      </c>
      <c r="H29" s="61" t="s">
        <v>529</v>
      </c>
      <c r="I29" s="13" t="s">
        <v>1231</v>
      </c>
      <c r="J29" s="37" t="s">
        <v>1494</v>
      </c>
      <c r="K29" s="49" t="s">
        <v>1103</v>
      </c>
      <c r="L29" s="2"/>
    </row>
    <row r="30" spans="1:15" ht="225" x14ac:dyDescent="0.2">
      <c r="A30" s="2">
        <v>15</v>
      </c>
      <c r="B30" s="8" t="s">
        <v>517</v>
      </c>
      <c r="C30" s="8" t="s">
        <v>38</v>
      </c>
      <c r="D30" s="8" t="s">
        <v>48</v>
      </c>
      <c r="E30" s="8" t="s">
        <v>530</v>
      </c>
      <c r="F30" s="15">
        <v>1</v>
      </c>
      <c r="G30" s="15" t="s">
        <v>1193</v>
      </c>
      <c r="H30" s="61" t="s">
        <v>531</v>
      </c>
      <c r="I30" s="13" t="s">
        <v>1232</v>
      </c>
      <c r="J30" s="45" t="s">
        <v>1827</v>
      </c>
      <c r="K30" s="37" t="s">
        <v>2202</v>
      </c>
      <c r="L30" s="2"/>
    </row>
    <row r="31" spans="1:15" ht="30.75" customHeight="1" x14ac:dyDescent="0.2">
      <c r="A31" s="2">
        <v>16</v>
      </c>
      <c r="B31" s="8" t="s">
        <v>517</v>
      </c>
      <c r="C31" s="8" t="s">
        <v>38</v>
      </c>
      <c r="D31" s="8" t="s">
        <v>51</v>
      </c>
      <c r="E31" s="8" t="s">
        <v>532</v>
      </c>
      <c r="F31" s="15">
        <v>0</v>
      </c>
      <c r="G31" s="15" t="s">
        <v>1193</v>
      </c>
      <c r="H31" s="61" t="s">
        <v>533</v>
      </c>
      <c r="I31" s="13" t="s">
        <v>1233</v>
      </c>
      <c r="J31" s="13" t="s">
        <v>1233</v>
      </c>
      <c r="K31" s="13" t="s">
        <v>1233</v>
      </c>
      <c r="L31" s="2"/>
    </row>
    <row r="32" spans="1:15" ht="33.75" x14ac:dyDescent="0.2">
      <c r="A32" s="2">
        <v>17</v>
      </c>
      <c r="B32" s="8" t="s">
        <v>517</v>
      </c>
      <c r="C32" s="8" t="s">
        <v>38</v>
      </c>
      <c r="D32" s="8" t="s">
        <v>54</v>
      </c>
      <c r="E32" s="8" t="s">
        <v>534</v>
      </c>
      <c r="F32" s="15">
        <v>1</v>
      </c>
      <c r="G32" s="15" t="s">
        <v>1217</v>
      </c>
      <c r="H32" s="61" t="s">
        <v>535</v>
      </c>
      <c r="I32" s="13" t="s">
        <v>1071</v>
      </c>
      <c r="J32" s="13" t="s">
        <v>1071</v>
      </c>
      <c r="K32" s="37" t="s">
        <v>1985</v>
      </c>
      <c r="L32" s="2"/>
    </row>
    <row r="33" spans="1:15" ht="58.5" customHeight="1" x14ac:dyDescent="0.2">
      <c r="A33" s="2">
        <v>18</v>
      </c>
      <c r="B33" s="8" t="s">
        <v>517</v>
      </c>
      <c r="C33" s="8" t="s">
        <v>38</v>
      </c>
      <c r="D33" s="8" t="s">
        <v>57</v>
      </c>
      <c r="E33" s="8" t="s">
        <v>536</v>
      </c>
      <c r="F33" s="15">
        <v>0</v>
      </c>
      <c r="G33" s="15" t="s">
        <v>1193</v>
      </c>
      <c r="H33" s="61" t="s">
        <v>537</v>
      </c>
      <c r="I33" s="13" t="s">
        <v>1028</v>
      </c>
      <c r="J33" s="17" t="s">
        <v>1467</v>
      </c>
      <c r="K33" s="49" t="s">
        <v>1028</v>
      </c>
      <c r="L33" s="2"/>
    </row>
    <row r="34" spans="1:15" ht="54" customHeight="1" x14ac:dyDescent="0.2">
      <c r="A34" s="2">
        <v>19</v>
      </c>
      <c r="B34" s="8" t="s">
        <v>517</v>
      </c>
      <c r="C34" s="8" t="s">
        <v>38</v>
      </c>
      <c r="D34" s="8" t="s">
        <v>60</v>
      </c>
      <c r="E34" s="8" t="s">
        <v>538</v>
      </c>
      <c r="F34" s="15">
        <v>0</v>
      </c>
      <c r="G34" s="15" t="s">
        <v>1193</v>
      </c>
      <c r="H34" s="61" t="s">
        <v>539</v>
      </c>
      <c r="I34" s="13" t="s">
        <v>1028</v>
      </c>
      <c r="J34" s="17" t="s">
        <v>1495</v>
      </c>
      <c r="K34" s="49" t="s">
        <v>1028</v>
      </c>
      <c r="L34" s="2"/>
    </row>
    <row r="35" spans="1:15" ht="132" customHeight="1" x14ac:dyDescent="0.2">
      <c r="A35" s="2">
        <v>20</v>
      </c>
      <c r="B35" s="8" t="s">
        <v>540</v>
      </c>
      <c r="C35" s="8" t="s">
        <v>37</v>
      </c>
      <c r="D35" s="8" t="s">
        <v>38</v>
      </c>
      <c r="E35" s="8" t="s">
        <v>541</v>
      </c>
      <c r="F35" s="15">
        <v>0</v>
      </c>
      <c r="G35" s="15" t="s">
        <v>1193</v>
      </c>
      <c r="H35" s="61" t="s">
        <v>542</v>
      </c>
      <c r="I35" s="13" t="s">
        <v>1072</v>
      </c>
      <c r="J35" s="17" t="s">
        <v>1930</v>
      </c>
      <c r="K35" s="17" t="s">
        <v>1931</v>
      </c>
      <c r="L35" s="17" t="s">
        <v>1777</v>
      </c>
      <c r="M35" s="72">
        <v>0.7</v>
      </c>
      <c r="N35" s="72">
        <v>1</v>
      </c>
      <c r="O35" s="142"/>
    </row>
    <row r="36" spans="1:15" ht="123.75" x14ac:dyDescent="0.2">
      <c r="A36" s="2">
        <v>21</v>
      </c>
      <c r="B36" s="8" t="s">
        <v>540</v>
      </c>
      <c r="C36" s="8" t="s">
        <v>41</v>
      </c>
      <c r="D36" s="8" t="s">
        <v>38</v>
      </c>
      <c r="E36" s="8" t="s">
        <v>543</v>
      </c>
      <c r="F36" s="15">
        <v>1</v>
      </c>
      <c r="G36" s="15" t="s">
        <v>1193</v>
      </c>
      <c r="H36" s="61" t="s">
        <v>544</v>
      </c>
      <c r="I36" s="13" t="s">
        <v>1073</v>
      </c>
      <c r="J36" s="13" t="s">
        <v>1398</v>
      </c>
      <c r="K36" s="13" t="s">
        <v>2253</v>
      </c>
      <c r="L36" s="17" t="s">
        <v>1778</v>
      </c>
      <c r="M36" s="72">
        <v>1</v>
      </c>
      <c r="N36" s="72">
        <v>1</v>
      </c>
      <c r="O36" s="142"/>
    </row>
    <row r="37" spans="1:15" x14ac:dyDescent="0.2">
      <c r="A37" s="2">
        <v>22</v>
      </c>
      <c r="B37" s="8" t="s">
        <v>540</v>
      </c>
      <c r="C37" s="8" t="s">
        <v>48</v>
      </c>
      <c r="D37" s="8" t="s">
        <v>38</v>
      </c>
      <c r="E37" s="8" t="s">
        <v>545</v>
      </c>
      <c r="F37" s="15">
        <v>0</v>
      </c>
      <c r="G37" s="15" t="s">
        <v>1193</v>
      </c>
      <c r="H37" s="61" t="s">
        <v>546</v>
      </c>
      <c r="I37" s="13" t="s">
        <v>1074</v>
      </c>
      <c r="J37" s="13" t="s">
        <v>1074</v>
      </c>
      <c r="K37" s="2" t="s">
        <v>1932</v>
      </c>
      <c r="L37" s="46" t="s">
        <v>2100</v>
      </c>
      <c r="M37" s="72">
        <v>0</v>
      </c>
      <c r="N37" s="72">
        <v>0</v>
      </c>
      <c r="O37" s="143"/>
    </row>
    <row r="38" spans="1:15" ht="45" x14ac:dyDescent="0.2">
      <c r="A38" s="2">
        <v>23</v>
      </c>
      <c r="B38" s="8" t="s">
        <v>540</v>
      </c>
      <c r="C38" s="8" t="s">
        <v>51</v>
      </c>
      <c r="D38" s="8" t="s">
        <v>38</v>
      </c>
      <c r="E38" s="8" t="s">
        <v>547</v>
      </c>
      <c r="F38" s="15">
        <v>2</v>
      </c>
      <c r="G38" s="15" t="s">
        <v>1193</v>
      </c>
      <c r="H38" s="61" t="s">
        <v>548</v>
      </c>
      <c r="I38" s="13" t="s">
        <v>1075</v>
      </c>
      <c r="J38" s="13" t="s">
        <v>1397</v>
      </c>
      <c r="K38" s="13" t="s">
        <v>2101</v>
      </c>
      <c r="L38" s="17" t="s">
        <v>1779</v>
      </c>
      <c r="M38" s="72">
        <v>1</v>
      </c>
      <c r="N38" s="72">
        <v>1</v>
      </c>
      <c r="O38" s="142"/>
    </row>
    <row r="39" spans="1:15" ht="42.75" customHeight="1" x14ac:dyDescent="0.2">
      <c r="A39" s="2">
        <v>24</v>
      </c>
      <c r="B39" s="8" t="s">
        <v>540</v>
      </c>
      <c r="C39" s="8" t="s">
        <v>38</v>
      </c>
      <c r="D39" s="8" t="s">
        <v>37</v>
      </c>
      <c r="E39" s="8" t="s">
        <v>549</v>
      </c>
      <c r="F39" s="15">
        <v>0</v>
      </c>
      <c r="G39" s="15" t="s">
        <v>1193</v>
      </c>
      <c r="H39" s="61" t="s">
        <v>550</v>
      </c>
      <c r="I39" s="13" t="s">
        <v>1028</v>
      </c>
      <c r="J39" s="17" t="s">
        <v>1405</v>
      </c>
      <c r="K39" s="17" t="s">
        <v>1986</v>
      </c>
      <c r="L39" s="2"/>
    </row>
    <row r="40" spans="1:15" ht="33.75" x14ac:dyDescent="0.2">
      <c r="A40" s="2">
        <v>25</v>
      </c>
      <c r="B40" s="8" t="s">
        <v>540</v>
      </c>
      <c r="C40" s="8" t="s">
        <v>38</v>
      </c>
      <c r="D40" s="8" t="s">
        <v>41</v>
      </c>
      <c r="E40" s="8" t="s">
        <v>551</v>
      </c>
      <c r="F40" s="15">
        <v>0</v>
      </c>
      <c r="G40" s="15" t="s">
        <v>1193</v>
      </c>
      <c r="H40" s="61" t="s">
        <v>1497</v>
      </c>
      <c r="I40" s="13" t="s">
        <v>1076</v>
      </c>
      <c r="J40" s="17" t="s">
        <v>1405</v>
      </c>
      <c r="K40" s="17" t="s">
        <v>1986</v>
      </c>
      <c r="L40" s="2"/>
    </row>
    <row r="41" spans="1:15" ht="42.75" customHeight="1" x14ac:dyDescent="0.2">
      <c r="B41" s="8" t="s">
        <v>540</v>
      </c>
      <c r="C41" s="8"/>
      <c r="D41" s="8">
        <v>3</v>
      </c>
      <c r="E41" s="8" t="s">
        <v>1496</v>
      </c>
      <c r="F41" s="15"/>
      <c r="G41" s="15" t="s">
        <v>1193</v>
      </c>
      <c r="H41" s="61" t="s">
        <v>1498</v>
      </c>
      <c r="I41" s="13" t="s">
        <v>1499</v>
      </c>
      <c r="J41" s="13" t="s">
        <v>1499</v>
      </c>
      <c r="K41" s="13" t="s">
        <v>1499</v>
      </c>
      <c r="L41" s="2"/>
    </row>
    <row r="42" spans="1:15" ht="123.75" x14ac:dyDescent="0.2">
      <c r="A42" s="2">
        <v>26</v>
      </c>
      <c r="B42" s="8" t="s">
        <v>540</v>
      </c>
      <c r="C42" s="8" t="s">
        <v>38</v>
      </c>
      <c r="D42" s="8" t="s">
        <v>51</v>
      </c>
      <c r="E42" s="8" t="s">
        <v>552</v>
      </c>
      <c r="F42" s="15">
        <v>1</v>
      </c>
      <c r="G42" s="15" t="s">
        <v>1193</v>
      </c>
      <c r="H42" s="61" t="s">
        <v>553</v>
      </c>
      <c r="I42" s="13" t="s">
        <v>1077</v>
      </c>
      <c r="J42" s="13" t="s">
        <v>1398</v>
      </c>
      <c r="K42" s="13" t="s">
        <v>2107</v>
      </c>
      <c r="L42" s="2"/>
    </row>
    <row r="43" spans="1:15" ht="67.5" x14ac:dyDescent="0.2">
      <c r="A43" s="2">
        <v>27</v>
      </c>
      <c r="B43" s="8" t="s">
        <v>540</v>
      </c>
      <c r="C43" s="8" t="s">
        <v>38</v>
      </c>
      <c r="D43" s="8" t="s">
        <v>54</v>
      </c>
      <c r="E43" s="8" t="s">
        <v>554</v>
      </c>
      <c r="F43" s="15">
        <v>0</v>
      </c>
      <c r="G43" s="15" t="s">
        <v>1193</v>
      </c>
      <c r="H43" s="61" t="s">
        <v>555</v>
      </c>
      <c r="I43" s="13" t="s">
        <v>1064</v>
      </c>
      <c r="J43" s="17" t="s">
        <v>1468</v>
      </c>
      <c r="K43" s="37" t="s">
        <v>1987</v>
      </c>
      <c r="L43" s="2"/>
    </row>
    <row r="44" spans="1:15" ht="26.25" customHeight="1" x14ac:dyDescent="0.2">
      <c r="A44" s="2">
        <v>28</v>
      </c>
      <c r="B44" s="8" t="s">
        <v>540</v>
      </c>
      <c r="C44" s="8" t="s">
        <v>38</v>
      </c>
      <c r="D44" s="8" t="s">
        <v>57</v>
      </c>
      <c r="E44" s="8" t="s">
        <v>556</v>
      </c>
      <c r="F44" s="15">
        <v>2</v>
      </c>
      <c r="G44" s="15" t="s">
        <v>1193</v>
      </c>
      <c r="H44" s="61" t="s">
        <v>557</v>
      </c>
      <c r="I44" s="13" t="s">
        <v>1399</v>
      </c>
      <c r="J44" s="37" t="s">
        <v>1500</v>
      </c>
      <c r="K44" s="37" t="s">
        <v>1988</v>
      </c>
      <c r="L44" s="2"/>
    </row>
    <row r="45" spans="1:15" ht="32.25" customHeight="1" x14ac:dyDescent="0.2">
      <c r="A45" s="2">
        <v>29</v>
      </c>
      <c r="B45" s="8" t="s">
        <v>540</v>
      </c>
      <c r="C45" s="8" t="s">
        <v>38</v>
      </c>
      <c r="D45" s="8" t="s">
        <v>60</v>
      </c>
      <c r="E45" s="8" t="s">
        <v>558</v>
      </c>
      <c r="F45" s="15">
        <v>0</v>
      </c>
      <c r="G45" s="15" t="s">
        <v>1217</v>
      </c>
      <c r="H45" s="61" t="s">
        <v>559</v>
      </c>
      <c r="I45" s="13" t="s">
        <v>1064</v>
      </c>
      <c r="J45" s="17" t="s">
        <v>1469</v>
      </c>
      <c r="K45" s="17" t="s">
        <v>2124</v>
      </c>
      <c r="L45" s="2"/>
    </row>
    <row r="46" spans="1:15" ht="22.5" x14ac:dyDescent="0.2">
      <c r="A46" s="2">
        <v>30</v>
      </c>
      <c r="B46" s="8" t="s">
        <v>540</v>
      </c>
      <c r="C46" s="8" t="s">
        <v>38</v>
      </c>
      <c r="D46" s="8" t="s">
        <v>63</v>
      </c>
      <c r="E46" s="8" t="s">
        <v>560</v>
      </c>
      <c r="F46" s="15">
        <v>0</v>
      </c>
      <c r="G46" s="15" t="s">
        <v>1193</v>
      </c>
      <c r="H46" s="61" t="s">
        <v>561</v>
      </c>
      <c r="I46" s="13" t="s">
        <v>1078</v>
      </c>
      <c r="J46" s="13" t="s">
        <v>1078</v>
      </c>
      <c r="K46" s="49" t="s">
        <v>1078</v>
      </c>
      <c r="L46" s="2"/>
    </row>
    <row r="47" spans="1:15" ht="101.25" x14ac:dyDescent="0.2">
      <c r="A47" s="2">
        <v>31</v>
      </c>
      <c r="B47" s="8" t="s">
        <v>540</v>
      </c>
      <c r="C47" s="8" t="s">
        <v>38</v>
      </c>
      <c r="D47" s="8" t="s">
        <v>104</v>
      </c>
      <c r="E47" s="8" t="s">
        <v>562</v>
      </c>
      <c r="F47" s="15">
        <v>1</v>
      </c>
      <c r="G47" s="15" t="s">
        <v>1217</v>
      </c>
      <c r="H47" s="61" t="s">
        <v>563</v>
      </c>
      <c r="I47" s="13" t="s">
        <v>1079</v>
      </c>
      <c r="J47" s="13" t="s">
        <v>1822</v>
      </c>
      <c r="K47" s="37" t="s">
        <v>1989</v>
      </c>
      <c r="L47" s="2"/>
    </row>
    <row r="48" spans="1:15" ht="247.5" x14ac:dyDescent="0.2">
      <c r="A48" s="2">
        <v>32</v>
      </c>
      <c r="B48" s="8" t="s">
        <v>564</v>
      </c>
      <c r="C48" s="8" t="s">
        <v>37</v>
      </c>
      <c r="D48" s="8" t="s">
        <v>38</v>
      </c>
      <c r="E48" s="8" t="s">
        <v>565</v>
      </c>
      <c r="F48" s="15">
        <v>1</v>
      </c>
      <c r="G48" s="15" t="s">
        <v>1191</v>
      </c>
      <c r="H48" s="61" t="s">
        <v>566</v>
      </c>
      <c r="I48" s="13" t="s">
        <v>1064</v>
      </c>
      <c r="J48" s="17" t="s">
        <v>1599</v>
      </c>
      <c r="K48" s="25" t="s">
        <v>2098</v>
      </c>
      <c r="L48" s="17" t="s">
        <v>1780</v>
      </c>
      <c r="M48" s="51" t="s">
        <v>1781</v>
      </c>
      <c r="N48" s="51" t="s">
        <v>1781</v>
      </c>
      <c r="O48" s="143"/>
    </row>
    <row r="49" spans="1:15 16384:16384" ht="56.25" x14ac:dyDescent="0.2">
      <c r="A49" s="2">
        <v>33</v>
      </c>
      <c r="B49" s="8" t="s">
        <v>564</v>
      </c>
      <c r="C49" s="8" t="s">
        <v>41</v>
      </c>
      <c r="D49" s="8" t="s">
        <v>38</v>
      </c>
      <c r="E49" s="8" t="s">
        <v>567</v>
      </c>
      <c r="F49" s="15">
        <v>1</v>
      </c>
      <c r="G49" s="15" t="s">
        <v>1195</v>
      </c>
      <c r="H49" s="61" t="s">
        <v>568</v>
      </c>
      <c r="I49" s="13" t="s">
        <v>1234</v>
      </c>
      <c r="J49" s="13" t="s">
        <v>1400</v>
      </c>
      <c r="K49" s="37" t="s">
        <v>1933</v>
      </c>
      <c r="L49" s="37" t="s">
        <v>1782</v>
      </c>
      <c r="M49" s="67">
        <v>0.28000000000000003</v>
      </c>
      <c r="N49" s="67">
        <v>0.28000000000000003</v>
      </c>
      <c r="O49" s="128"/>
    </row>
    <row r="50" spans="1:15 16384:16384" ht="69" customHeight="1" x14ac:dyDescent="0.2">
      <c r="A50" s="2">
        <v>34</v>
      </c>
      <c r="B50" s="8" t="s">
        <v>564</v>
      </c>
      <c r="C50" s="8" t="s">
        <v>38</v>
      </c>
      <c r="D50" s="8" t="s">
        <v>37</v>
      </c>
      <c r="E50" s="8" t="s">
        <v>569</v>
      </c>
      <c r="F50" s="15">
        <v>1</v>
      </c>
      <c r="G50" s="15" t="s">
        <v>1193</v>
      </c>
      <c r="H50" s="61" t="s">
        <v>1401</v>
      </c>
      <c r="I50" s="13" t="s">
        <v>1064</v>
      </c>
      <c r="J50" s="17" t="s">
        <v>1470</v>
      </c>
      <c r="K50" s="17" t="s">
        <v>1470</v>
      </c>
      <c r="L50" s="2"/>
      <c r="XFD50" s="13"/>
    </row>
    <row r="51" spans="1:15 16384:16384" ht="33.75" x14ac:dyDescent="0.2">
      <c r="A51" s="2">
        <v>35</v>
      </c>
      <c r="B51" s="8" t="s">
        <v>564</v>
      </c>
      <c r="C51" s="8" t="s">
        <v>38</v>
      </c>
      <c r="D51" s="8" t="s">
        <v>41</v>
      </c>
      <c r="E51" s="8" t="s">
        <v>570</v>
      </c>
      <c r="F51" s="15" t="s">
        <v>3</v>
      </c>
      <c r="G51" s="15" t="s">
        <v>1195</v>
      </c>
      <c r="H51" s="61" t="s">
        <v>571</v>
      </c>
      <c r="I51" s="13" t="s">
        <v>1080</v>
      </c>
      <c r="J51" s="13" t="s">
        <v>1080</v>
      </c>
      <c r="K51" s="13" t="s">
        <v>1080</v>
      </c>
      <c r="L51" s="2"/>
    </row>
    <row r="52" spans="1:15 16384:16384" ht="71.25" customHeight="1" x14ac:dyDescent="0.2">
      <c r="A52" s="2">
        <v>36</v>
      </c>
      <c r="B52" s="8" t="s">
        <v>564</v>
      </c>
      <c r="C52" s="8" t="s">
        <v>38</v>
      </c>
      <c r="D52" s="8" t="s">
        <v>48</v>
      </c>
      <c r="E52" s="8" t="s">
        <v>572</v>
      </c>
      <c r="F52" s="15">
        <v>1</v>
      </c>
      <c r="G52" s="15" t="s">
        <v>1195</v>
      </c>
      <c r="H52" s="61" t="s">
        <v>573</v>
      </c>
      <c r="I52" s="13" t="s">
        <v>1064</v>
      </c>
      <c r="J52" s="17" t="s">
        <v>1409</v>
      </c>
      <c r="K52" s="37" t="s">
        <v>1990</v>
      </c>
      <c r="L52" s="2"/>
    </row>
    <row r="53" spans="1:15 16384:16384" ht="78.75" x14ac:dyDescent="0.2">
      <c r="A53" s="2">
        <v>37</v>
      </c>
      <c r="B53" s="8" t="s">
        <v>574</v>
      </c>
      <c r="C53" s="8" t="s">
        <v>37</v>
      </c>
      <c r="D53" s="8" t="s">
        <v>38</v>
      </c>
      <c r="E53" s="8" t="s">
        <v>575</v>
      </c>
      <c r="F53" s="15">
        <v>0</v>
      </c>
      <c r="G53" s="15" t="s">
        <v>1193</v>
      </c>
      <c r="H53" s="61" t="s">
        <v>576</v>
      </c>
      <c r="I53" s="13" t="s">
        <v>1028</v>
      </c>
      <c r="J53" s="13" t="s">
        <v>1028</v>
      </c>
      <c r="K53" s="49" t="s">
        <v>1932</v>
      </c>
      <c r="L53" s="45" t="s">
        <v>1783</v>
      </c>
      <c r="M53" s="67">
        <v>0</v>
      </c>
      <c r="N53" s="67">
        <v>0</v>
      </c>
      <c r="O53" s="143"/>
    </row>
    <row r="54" spans="1:15 16384:16384" ht="22.5" x14ac:dyDescent="0.2">
      <c r="A54" s="2">
        <v>38</v>
      </c>
      <c r="B54" s="8" t="s">
        <v>574</v>
      </c>
      <c r="C54" s="8" t="s">
        <v>38</v>
      </c>
      <c r="D54" s="8" t="s">
        <v>37</v>
      </c>
      <c r="E54" s="8" t="s">
        <v>577</v>
      </c>
      <c r="F54" s="15">
        <v>0</v>
      </c>
      <c r="G54" s="15" t="s">
        <v>1193</v>
      </c>
      <c r="H54" s="61" t="s">
        <v>578</v>
      </c>
      <c r="I54" s="13" t="s">
        <v>1028</v>
      </c>
      <c r="J54" s="13" t="s">
        <v>1028</v>
      </c>
      <c r="K54" s="49" t="s">
        <v>1028</v>
      </c>
      <c r="L54" s="2"/>
    </row>
    <row r="55" spans="1:15 16384:16384" x14ac:dyDescent="0.2">
      <c r="A55" s="2">
        <v>39</v>
      </c>
      <c r="B55" s="8" t="s">
        <v>574</v>
      </c>
      <c r="C55" s="8" t="s">
        <v>38</v>
      </c>
      <c r="D55" s="8" t="s">
        <v>41</v>
      </c>
      <c r="E55" s="8" t="s">
        <v>579</v>
      </c>
      <c r="F55" s="15">
        <v>0</v>
      </c>
      <c r="G55" s="15" t="s">
        <v>1193</v>
      </c>
      <c r="H55" s="61" t="s">
        <v>580</v>
      </c>
      <c r="I55" s="13" t="s">
        <v>1028</v>
      </c>
      <c r="J55" s="13" t="s">
        <v>1028</v>
      </c>
      <c r="K55" s="49" t="s">
        <v>1991</v>
      </c>
      <c r="L55" s="2"/>
    </row>
    <row r="56" spans="1:15 16384:16384" ht="22.5" x14ac:dyDescent="0.2">
      <c r="A56" s="2">
        <v>40</v>
      </c>
      <c r="B56" s="8" t="s">
        <v>574</v>
      </c>
      <c r="C56" s="8" t="s">
        <v>38</v>
      </c>
      <c r="D56" s="8" t="s">
        <v>48</v>
      </c>
      <c r="E56" s="8" t="s">
        <v>581</v>
      </c>
      <c r="F56" s="15">
        <v>0</v>
      </c>
      <c r="G56" s="15" t="s">
        <v>1193</v>
      </c>
      <c r="H56" s="61" t="s">
        <v>582</v>
      </c>
      <c r="I56" s="13" t="s">
        <v>1028</v>
      </c>
      <c r="J56" s="13" t="s">
        <v>1028</v>
      </c>
      <c r="K56" s="49" t="s">
        <v>1992</v>
      </c>
      <c r="L56" s="2"/>
      <c r="XFD56" s="13" t="s">
        <v>1028</v>
      </c>
    </row>
    <row r="57" spans="1:15 16384:16384" ht="22.5" x14ac:dyDescent="0.2">
      <c r="A57" s="2">
        <v>41</v>
      </c>
      <c r="B57" s="8" t="s">
        <v>574</v>
      </c>
      <c r="C57" s="8" t="s">
        <v>38</v>
      </c>
      <c r="D57" s="8" t="s">
        <v>51</v>
      </c>
      <c r="E57" s="8" t="s">
        <v>583</v>
      </c>
      <c r="F57" s="15">
        <v>0</v>
      </c>
      <c r="G57" s="15" t="s">
        <v>1193</v>
      </c>
      <c r="H57" s="61" t="s">
        <v>1081</v>
      </c>
      <c r="I57" s="13" t="s">
        <v>1028</v>
      </c>
      <c r="J57" s="13" t="s">
        <v>1028</v>
      </c>
      <c r="K57" s="49" t="s">
        <v>1028</v>
      </c>
      <c r="L57" s="2"/>
    </row>
    <row r="58" spans="1:15 16384:16384" x14ac:dyDescent="0.2">
      <c r="A58" s="2">
        <v>42</v>
      </c>
      <c r="B58" s="8" t="s">
        <v>574</v>
      </c>
      <c r="C58" s="8" t="s">
        <v>38</v>
      </c>
      <c r="D58" s="8" t="s">
        <v>54</v>
      </c>
      <c r="E58" s="8" t="s">
        <v>584</v>
      </c>
      <c r="F58" s="15">
        <v>0</v>
      </c>
      <c r="G58" s="15" t="s">
        <v>1193</v>
      </c>
      <c r="H58" s="61" t="s">
        <v>585</v>
      </c>
      <c r="I58" s="13" t="s">
        <v>1028</v>
      </c>
      <c r="J58" s="13" t="s">
        <v>1028</v>
      </c>
      <c r="K58" s="49" t="s">
        <v>1028</v>
      </c>
      <c r="L58" s="2"/>
    </row>
    <row r="59" spans="1:15 16384:16384" ht="22.5" x14ac:dyDescent="0.2">
      <c r="A59" s="2">
        <v>43</v>
      </c>
      <c r="B59" s="8" t="s">
        <v>574</v>
      </c>
      <c r="C59" s="8" t="s">
        <v>38</v>
      </c>
      <c r="D59" s="8" t="s">
        <v>57</v>
      </c>
      <c r="E59" s="8" t="s">
        <v>586</v>
      </c>
      <c r="F59" s="15">
        <v>0</v>
      </c>
      <c r="G59" s="15" t="s">
        <v>1217</v>
      </c>
      <c r="H59" s="61" t="s">
        <v>587</v>
      </c>
      <c r="I59" s="13" t="s">
        <v>1028</v>
      </c>
      <c r="J59" s="13" t="s">
        <v>1028</v>
      </c>
      <c r="K59" s="49" t="s">
        <v>1028</v>
      </c>
      <c r="L59" s="2"/>
    </row>
    <row r="60" spans="1:15 16384:16384" ht="78.75" x14ac:dyDescent="0.2">
      <c r="A60" s="2">
        <v>44</v>
      </c>
      <c r="B60" s="8" t="s">
        <v>588</v>
      </c>
      <c r="C60" s="8" t="s">
        <v>37</v>
      </c>
      <c r="D60" s="8" t="s">
        <v>38</v>
      </c>
      <c r="E60" s="8" t="s">
        <v>589</v>
      </c>
      <c r="F60" s="15">
        <v>0</v>
      </c>
      <c r="G60" s="15" t="s">
        <v>1193</v>
      </c>
      <c r="H60" s="61" t="s">
        <v>590</v>
      </c>
      <c r="I60" s="13" t="s">
        <v>1028</v>
      </c>
      <c r="J60" s="61" t="s">
        <v>1471</v>
      </c>
      <c r="K60" s="49" t="s">
        <v>1934</v>
      </c>
      <c r="L60" s="45" t="s">
        <v>1784</v>
      </c>
      <c r="M60" s="67">
        <v>0</v>
      </c>
      <c r="N60" s="67">
        <v>0</v>
      </c>
      <c r="O60" s="143"/>
    </row>
    <row r="61" spans="1:15 16384:16384" ht="78.75" x14ac:dyDescent="0.2">
      <c r="A61" s="2">
        <v>45</v>
      </c>
      <c r="B61" s="8" t="s">
        <v>588</v>
      </c>
      <c r="C61" s="8" t="s">
        <v>41</v>
      </c>
      <c r="D61" s="8" t="s">
        <v>38</v>
      </c>
      <c r="E61" s="8" t="s">
        <v>591</v>
      </c>
      <c r="F61" s="15">
        <v>0</v>
      </c>
      <c r="G61" s="15" t="s">
        <v>1218</v>
      </c>
      <c r="H61" s="61" t="s">
        <v>1082</v>
      </c>
      <c r="I61" s="13" t="s">
        <v>1028</v>
      </c>
      <c r="J61" s="48" t="s">
        <v>1472</v>
      </c>
      <c r="K61" s="48" t="s">
        <v>1472</v>
      </c>
      <c r="L61" s="45" t="s">
        <v>1785</v>
      </c>
      <c r="M61" s="67">
        <v>0</v>
      </c>
      <c r="N61" s="67">
        <v>0</v>
      </c>
      <c r="O61" s="143"/>
    </row>
    <row r="62" spans="1:15 16384:16384" ht="90" x14ac:dyDescent="0.2">
      <c r="A62" s="2">
        <v>46</v>
      </c>
      <c r="B62" s="8" t="s">
        <v>588</v>
      </c>
      <c r="C62" s="8" t="s">
        <v>48</v>
      </c>
      <c r="D62" s="8" t="s">
        <v>38</v>
      </c>
      <c r="E62" s="8" t="s">
        <v>592</v>
      </c>
      <c r="F62" s="15">
        <v>0</v>
      </c>
      <c r="G62" s="15" t="s">
        <v>1191</v>
      </c>
      <c r="H62" s="61" t="s">
        <v>593</v>
      </c>
      <c r="I62" s="13" t="s">
        <v>1028</v>
      </c>
      <c r="J62" s="48" t="s">
        <v>1473</v>
      </c>
      <c r="K62" s="45" t="s">
        <v>2193</v>
      </c>
      <c r="L62" s="37" t="s">
        <v>1786</v>
      </c>
      <c r="M62" s="67">
        <v>0</v>
      </c>
      <c r="N62" s="139">
        <v>0.3</v>
      </c>
      <c r="O62" s="128"/>
    </row>
    <row r="63" spans="1:15 16384:16384" ht="33.75" x14ac:dyDescent="0.2">
      <c r="A63" s="2">
        <v>47</v>
      </c>
      <c r="B63" s="8" t="s">
        <v>588</v>
      </c>
      <c r="C63" s="8" t="s">
        <v>38</v>
      </c>
      <c r="D63" s="8" t="s">
        <v>37</v>
      </c>
      <c r="E63" s="8" t="s">
        <v>594</v>
      </c>
      <c r="F63" s="15">
        <v>0</v>
      </c>
      <c r="G63" s="15" t="s">
        <v>1191</v>
      </c>
      <c r="H63" s="61" t="s">
        <v>595</v>
      </c>
      <c r="I63" s="13" t="s">
        <v>1028</v>
      </c>
      <c r="J63" s="17" t="s">
        <v>1993</v>
      </c>
      <c r="K63" s="49" t="s">
        <v>1028</v>
      </c>
      <c r="L63" s="2"/>
    </row>
    <row r="64" spans="1:15 16384:16384" ht="53.25" customHeight="1" x14ac:dyDescent="0.2">
      <c r="A64" s="2">
        <v>48</v>
      </c>
      <c r="B64" s="8" t="s">
        <v>588</v>
      </c>
      <c r="C64" s="8" t="s">
        <v>38</v>
      </c>
      <c r="D64" s="8" t="s">
        <v>41</v>
      </c>
      <c r="E64" s="8" t="s">
        <v>596</v>
      </c>
      <c r="F64" s="15">
        <v>2</v>
      </c>
      <c r="G64" s="15" t="s">
        <v>1217</v>
      </c>
      <c r="H64" s="61" t="s">
        <v>597</v>
      </c>
      <c r="I64" s="17" t="s">
        <v>1083</v>
      </c>
      <c r="J64" s="17" t="s">
        <v>1823</v>
      </c>
      <c r="K64" s="49" t="s">
        <v>1823</v>
      </c>
      <c r="L64" s="2"/>
    </row>
    <row r="65" spans="1:15" ht="116.25" customHeight="1" x14ac:dyDescent="0.2">
      <c r="A65" s="2">
        <v>49</v>
      </c>
      <c r="B65" s="8" t="s">
        <v>598</v>
      </c>
      <c r="C65" s="8" t="s">
        <v>37</v>
      </c>
      <c r="D65" s="8" t="s">
        <v>38</v>
      </c>
      <c r="E65" s="8" t="s">
        <v>599</v>
      </c>
      <c r="F65" s="15">
        <v>0</v>
      </c>
      <c r="G65" s="15" t="s">
        <v>1217</v>
      </c>
      <c r="H65" s="61" t="s">
        <v>1084</v>
      </c>
      <c r="I65" s="17" t="s">
        <v>1064</v>
      </c>
      <c r="J65" s="50" t="s">
        <v>1801</v>
      </c>
      <c r="K65" s="52" t="s">
        <v>2102</v>
      </c>
      <c r="L65" s="17" t="s">
        <v>1787</v>
      </c>
      <c r="M65" s="108" t="s">
        <v>1849</v>
      </c>
      <c r="N65" s="108" t="s">
        <v>1849</v>
      </c>
      <c r="O65" s="143"/>
    </row>
    <row r="66" spans="1:15" ht="53.25" customHeight="1" x14ac:dyDescent="0.2">
      <c r="A66" s="2">
        <v>50</v>
      </c>
      <c r="B66" s="8" t="s">
        <v>598</v>
      </c>
      <c r="C66" s="8" t="s">
        <v>38</v>
      </c>
      <c r="D66" s="8" t="s">
        <v>37</v>
      </c>
      <c r="E66" s="8" t="s">
        <v>600</v>
      </c>
      <c r="F66" s="15">
        <v>0</v>
      </c>
      <c r="G66" s="15" t="s">
        <v>1193</v>
      </c>
      <c r="H66" s="61" t="s">
        <v>1085</v>
      </c>
      <c r="I66" s="17" t="s">
        <v>1064</v>
      </c>
      <c r="J66" s="17" t="s">
        <v>1474</v>
      </c>
      <c r="K66" s="52" t="s">
        <v>2103</v>
      </c>
      <c r="L66" s="2"/>
    </row>
    <row r="67" spans="1:15" ht="130.5" customHeight="1" x14ac:dyDescent="0.2">
      <c r="A67" s="2">
        <v>51</v>
      </c>
      <c r="B67" s="8" t="s">
        <v>598</v>
      </c>
      <c r="C67" s="8" t="s">
        <v>38</v>
      </c>
      <c r="D67" s="8" t="s">
        <v>41</v>
      </c>
      <c r="E67" s="8" t="s">
        <v>601</v>
      </c>
      <c r="F67" s="15">
        <v>1</v>
      </c>
      <c r="G67" s="15" t="s">
        <v>1193</v>
      </c>
      <c r="H67" s="61" t="s">
        <v>602</v>
      </c>
      <c r="I67" s="13" t="s">
        <v>1087</v>
      </c>
      <c r="J67" s="37" t="s">
        <v>1402</v>
      </c>
      <c r="K67" s="37" t="s">
        <v>2043</v>
      </c>
      <c r="L67" s="2"/>
    </row>
    <row r="68" spans="1:15" ht="112.5" x14ac:dyDescent="0.2">
      <c r="A68" s="2">
        <v>52</v>
      </c>
      <c r="B68" s="8" t="s">
        <v>603</v>
      </c>
      <c r="C68" s="8" t="s">
        <v>37</v>
      </c>
      <c r="D68" s="8" t="s">
        <v>38</v>
      </c>
      <c r="E68" s="8" t="s">
        <v>604</v>
      </c>
      <c r="F68" s="15">
        <v>1</v>
      </c>
      <c r="G68" s="15" t="s">
        <v>1193</v>
      </c>
      <c r="H68" s="61" t="s">
        <v>605</v>
      </c>
      <c r="I68" s="13" t="s">
        <v>1087</v>
      </c>
      <c r="J68" s="37" t="s">
        <v>1403</v>
      </c>
      <c r="K68" s="37" t="s">
        <v>2043</v>
      </c>
      <c r="L68" s="37" t="s">
        <v>1788</v>
      </c>
      <c r="M68" s="105" t="s">
        <v>1789</v>
      </c>
      <c r="N68" s="105" t="s">
        <v>1789</v>
      </c>
      <c r="O68" s="142"/>
    </row>
    <row r="69" spans="1:15" ht="45" x14ac:dyDescent="0.2">
      <c r="A69" s="2">
        <v>53</v>
      </c>
      <c r="B69" s="8" t="s">
        <v>603</v>
      </c>
      <c r="C69" s="8" t="s">
        <v>41</v>
      </c>
      <c r="D69" s="8" t="s">
        <v>38</v>
      </c>
      <c r="E69" s="8" t="s">
        <v>606</v>
      </c>
      <c r="F69" s="15">
        <v>1</v>
      </c>
      <c r="G69" s="15" t="s">
        <v>1193</v>
      </c>
      <c r="H69" s="61" t="s">
        <v>607</v>
      </c>
      <c r="I69" s="13" t="s">
        <v>1086</v>
      </c>
      <c r="J69" s="37" t="s">
        <v>2113</v>
      </c>
      <c r="K69" s="17" t="s">
        <v>2203</v>
      </c>
      <c r="L69" s="17" t="s">
        <v>2114</v>
      </c>
      <c r="M69" s="108" t="s">
        <v>2115</v>
      </c>
      <c r="N69" s="111">
        <v>1</v>
      </c>
      <c r="O69" s="142"/>
    </row>
    <row r="70" spans="1:15" ht="45" x14ac:dyDescent="0.2">
      <c r="A70" s="2">
        <v>54</v>
      </c>
      <c r="B70" s="8" t="s">
        <v>603</v>
      </c>
      <c r="C70" s="8" t="s">
        <v>48</v>
      </c>
      <c r="D70" s="8" t="s">
        <v>38</v>
      </c>
      <c r="E70" s="8" t="s">
        <v>608</v>
      </c>
      <c r="F70" s="15">
        <v>0</v>
      </c>
      <c r="G70" s="15" t="s">
        <v>1193</v>
      </c>
      <c r="H70" s="61" t="s">
        <v>609</v>
      </c>
      <c r="I70" s="13" t="s">
        <v>1028</v>
      </c>
      <c r="J70" s="13" t="s">
        <v>1028</v>
      </c>
      <c r="K70" s="45" t="s">
        <v>1935</v>
      </c>
      <c r="L70" s="49" t="s">
        <v>1790</v>
      </c>
      <c r="M70" s="67">
        <v>0</v>
      </c>
      <c r="N70" s="67">
        <v>1</v>
      </c>
      <c r="O70" s="142"/>
    </row>
    <row r="71" spans="1:15" ht="78.75" customHeight="1" x14ac:dyDescent="0.2">
      <c r="A71" s="2">
        <v>55</v>
      </c>
      <c r="B71" s="8" t="s">
        <v>603</v>
      </c>
      <c r="C71" s="8" t="s">
        <v>38</v>
      </c>
      <c r="D71" s="8" t="s">
        <v>37</v>
      </c>
      <c r="E71" s="8" t="s">
        <v>610</v>
      </c>
      <c r="F71" s="15">
        <v>1</v>
      </c>
      <c r="G71" s="15" t="s">
        <v>1193</v>
      </c>
      <c r="H71" s="61" t="s">
        <v>1404</v>
      </c>
      <c r="I71" s="13" t="s">
        <v>1088</v>
      </c>
      <c r="J71" s="37" t="s">
        <v>1402</v>
      </c>
      <c r="K71" s="37" t="s">
        <v>1998</v>
      </c>
      <c r="L71" s="2"/>
    </row>
    <row r="72" spans="1:15" ht="101.25" x14ac:dyDescent="0.2">
      <c r="A72" s="2">
        <v>56</v>
      </c>
      <c r="B72" s="8" t="s">
        <v>603</v>
      </c>
      <c r="C72" s="8" t="s">
        <v>38</v>
      </c>
      <c r="D72" s="8" t="s">
        <v>41</v>
      </c>
      <c r="E72" s="8" t="s">
        <v>611</v>
      </c>
      <c r="F72" s="15">
        <v>1</v>
      </c>
      <c r="G72" s="15" t="s">
        <v>1193</v>
      </c>
      <c r="H72" s="61" t="s">
        <v>612</v>
      </c>
      <c r="I72" s="13" t="s">
        <v>1089</v>
      </c>
      <c r="J72" s="17" t="s">
        <v>1476</v>
      </c>
      <c r="K72" s="17" t="s">
        <v>1976</v>
      </c>
      <c r="L72" s="2"/>
    </row>
    <row r="73" spans="1:15" ht="101.25" x14ac:dyDescent="0.2">
      <c r="A73" s="2">
        <v>57</v>
      </c>
      <c r="B73" s="8" t="s">
        <v>603</v>
      </c>
      <c r="C73" s="8" t="s">
        <v>38</v>
      </c>
      <c r="D73" s="8" t="s">
        <v>48</v>
      </c>
      <c r="E73" s="8" t="s">
        <v>613</v>
      </c>
      <c r="F73" s="15">
        <v>1</v>
      </c>
      <c r="G73" s="15" t="s">
        <v>1193</v>
      </c>
      <c r="H73" s="61" t="s">
        <v>614</v>
      </c>
      <c r="I73" s="13" t="s">
        <v>1089</v>
      </c>
      <c r="J73" s="17" t="s">
        <v>1477</v>
      </c>
      <c r="K73" s="77" t="s">
        <v>1976</v>
      </c>
      <c r="L73" s="2"/>
    </row>
    <row r="74" spans="1:15" ht="78.75" x14ac:dyDescent="0.2">
      <c r="A74" s="2">
        <v>58</v>
      </c>
      <c r="B74" s="8" t="s">
        <v>615</v>
      </c>
      <c r="C74" s="8" t="s">
        <v>37</v>
      </c>
      <c r="D74" s="8" t="s">
        <v>38</v>
      </c>
      <c r="E74" s="8" t="s">
        <v>616</v>
      </c>
      <c r="F74" s="15">
        <v>0</v>
      </c>
      <c r="G74" s="15" t="s">
        <v>1193</v>
      </c>
      <c r="H74" s="61" t="s">
        <v>617</v>
      </c>
      <c r="I74" s="13" t="s">
        <v>1064</v>
      </c>
      <c r="J74" s="37" t="s">
        <v>1392</v>
      </c>
      <c r="K74" s="37" t="s">
        <v>2108</v>
      </c>
      <c r="L74" s="37" t="s">
        <v>1791</v>
      </c>
      <c r="M74" s="111">
        <v>1.5</v>
      </c>
      <c r="N74" s="102">
        <f>25/25</f>
        <v>1</v>
      </c>
      <c r="O74" s="142"/>
    </row>
    <row r="75" spans="1:15" ht="330" customHeight="1" x14ac:dyDescent="0.2">
      <c r="A75" s="2">
        <v>59</v>
      </c>
      <c r="B75" s="8" t="s">
        <v>615</v>
      </c>
      <c r="C75" s="8" t="s">
        <v>41</v>
      </c>
      <c r="D75" s="8" t="s">
        <v>38</v>
      </c>
      <c r="E75" s="8" t="s">
        <v>618</v>
      </c>
      <c r="F75" s="15">
        <v>1</v>
      </c>
      <c r="G75" s="15" t="s">
        <v>1193</v>
      </c>
      <c r="H75" s="61" t="s">
        <v>619</v>
      </c>
      <c r="I75" s="13" t="s">
        <v>1090</v>
      </c>
      <c r="J75" s="37" t="s">
        <v>1393</v>
      </c>
      <c r="K75" s="37" t="s">
        <v>2254</v>
      </c>
      <c r="L75" s="37" t="s">
        <v>1792</v>
      </c>
      <c r="M75" s="111">
        <v>1.07</v>
      </c>
      <c r="N75" s="102">
        <f>75/70</f>
        <v>1.0714285714285714</v>
      </c>
      <c r="O75" s="142"/>
    </row>
    <row r="76" spans="1:15" ht="22.5" x14ac:dyDescent="0.2">
      <c r="A76" s="2">
        <v>60</v>
      </c>
      <c r="B76" s="8" t="s">
        <v>615</v>
      </c>
      <c r="C76" s="8" t="s">
        <v>48</v>
      </c>
      <c r="D76" s="8" t="s">
        <v>38</v>
      </c>
      <c r="E76" s="8" t="s">
        <v>620</v>
      </c>
      <c r="F76" s="15">
        <v>1</v>
      </c>
      <c r="G76" s="15" t="s">
        <v>1193</v>
      </c>
      <c r="H76" s="61" t="s">
        <v>621</v>
      </c>
      <c r="I76" s="13" t="s">
        <v>1097</v>
      </c>
      <c r="J76" s="49" t="s">
        <v>1394</v>
      </c>
      <c r="K76" s="48" t="s">
        <v>2204</v>
      </c>
      <c r="L76" s="37" t="s">
        <v>1793</v>
      </c>
      <c r="M76" s="111">
        <v>1</v>
      </c>
      <c r="N76" s="111">
        <v>1</v>
      </c>
      <c r="O76" s="142"/>
    </row>
    <row r="77" spans="1:15" ht="101.25" x14ac:dyDescent="0.2">
      <c r="A77" s="2">
        <v>61</v>
      </c>
      <c r="B77" s="8" t="s">
        <v>615</v>
      </c>
      <c r="C77" s="8" t="s">
        <v>51</v>
      </c>
      <c r="D77" s="8" t="s">
        <v>38</v>
      </c>
      <c r="E77" s="8" t="s">
        <v>622</v>
      </c>
      <c r="F77" s="15">
        <v>0</v>
      </c>
      <c r="G77" s="15" t="s">
        <v>1193</v>
      </c>
      <c r="H77" s="61" t="s">
        <v>623</v>
      </c>
      <c r="I77" s="13" t="s">
        <v>1064</v>
      </c>
      <c r="J77" s="37" t="s">
        <v>1064</v>
      </c>
      <c r="K77" s="17" t="s">
        <v>2255</v>
      </c>
      <c r="L77" s="45" t="s">
        <v>1794</v>
      </c>
      <c r="M77" s="71">
        <v>0.625</v>
      </c>
      <c r="N77" s="111">
        <v>0.5</v>
      </c>
      <c r="O77" s="128"/>
    </row>
    <row r="78" spans="1:15" x14ac:dyDescent="0.2">
      <c r="A78" s="2">
        <v>62</v>
      </c>
      <c r="B78" s="8" t="s">
        <v>615</v>
      </c>
      <c r="C78" s="8" t="s">
        <v>38</v>
      </c>
      <c r="D78" s="8" t="s">
        <v>37</v>
      </c>
      <c r="E78" s="8" t="s">
        <v>624</v>
      </c>
      <c r="F78" s="15">
        <v>0</v>
      </c>
      <c r="G78" s="15" t="s">
        <v>1193</v>
      </c>
      <c r="H78" s="106" t="s">
        <v>2110</v>
      </c>
      <c r="I78" s="13" t="s">
        <v>1064</v>
      </c>
      <c r="J78" s="13" t="s">
        <v>1064</v>
      </c>
      <c r="K78" s="50" t="s">
        <v>1064</v>
      </c>
      <c r="L78" s="2"/>
    </row>
    <row r="79" spans="1:15" ht="56.25" x14ac:dyDescent="0.2">
      <c r="A79" s="2">
        <v>63</v>
      </c>
      <c r="B79" s="8" t="s">
        <v>615</v>
      </c>
      <c r="C79" s="8" t="s">
        <v>38</v>
      </c>
      <c r="D79" s="8" t="s">
        <v>41</v>
      </c>
      <c r="E79" s="8" t="s">
        <v>625</v>
      </c>
      <c r="F79" s="15">
        <v>0</v>
      </c>
      <c r="G79" s="15" t="s">
        <v>1193</v>
      </c>
      <c r="H79" s="61" t="s">
        <v>1091</v>
      </c>
      <c r="I79" s="13" t="s">
        <v>1525</v>
      </c>
      <c r="J79" s="13" t="s">
        <v>1802</v>
      </c>
      <c r="K79" s="50" t="s">
        <v>2111</v>
      </c>
      <c r="L79" s="2"/>
    </row>
    <row r="80" spans="1:15" ht="45" x14ac:dyDescent="0.2">
      <c r="A80" s="2">
        <v>64</v>
      </c>
      <c r="B80" s="8" t="s">
        <v>615</v>
      </c>
      <c r="C80" s="8" t="s">
        <v>38</v>
      </c>
      <c r="D80" s="8" t="s">
        <v>48</v>
      </c>
      <c r="E80" s="8" t="s">
        <v>626</v>
      </c>
      <c r="F80" s="15">
        <v>2</v>
      </c>
      <c r="G80" s="15" t="s">
        <v>1193</v>
      </c>
      <c r="H80" s="61" t="s">
        <v>627</v>
      </c>
      <c r="I80" s="13" t="s">
        <v>1395</v>
      </c>
      <c r="J80" s="45" t="s">
        <v>1501</v>
      </c>
      <c r="K80" s="70" t="s">
        <v>2109</v>
      </c>
    </row>
    <row r="81" spans="1:15 16384:16384" ht="22.5" x14ac:dyDescent="0.2">
      <c r="A81" s="2">
        <v>65</v>
      </c>
      <c r="B81" s="8" t="s">
        <v>615</v>
      </c>
      <c r="C81" s="8" t="s">
        <v>38</v>
      </c>
      <c r="D81" s="8" t="s">
        <v>51</v>
      </c>
      <c r="E81" s="8" t="s">
        <v>628</v>
      </c>
      <c r="F81" s="15">
        <v>0</v>
      </c>
      <c r="G81" s="15" t="s">
        <v>1193</v>
      </c>
      <c r="H81" s="61" t="s">
        <v>629</v>
      </c>
      <c r="I81" s="13" t="s">
        <v>1064</v>
      </c>
      <c r="J81" s="13" t="s">
        <v>1064</v>
      </c>
      <c r="K81" s="49" t="s">
        <v>1064</v>
      </c>
      <c r="L81" s="2"/>
    </row>
    <row r="82" spans="1:15 16384:16384" ht="67.5" x14ac:dyDescent="0.2">
      <c r="A82" s="2">
        <v>66</v>
      </c>
      <c r="B82" s="8" t="s">
        <v>615</v>
      </c>
      <c r="C82" s="8" t="s">
        <v>38</v>
      </c>
      <c r="D82" s="8" t="s">
        <v>54</v>
      </c>
      <c r="E82" s="8" t="s">
        <v>630</v>
      </c>
      <c r="F82" s="15">
        <v>2</v>
      </c>
      <c r="G82" s="15" t="s">
        <v>1217</v>
      </c>
      <c r="H82" s="61" t="s">
        <v>631</v>
      </c>
      <c r="I82" s="13" t="s">
        <v>1092</v>
      </c>
      <c r="J82" s="13" t="s">
        <v>1092</v>
      </c>
      <c r="K82" s="37" t="s">
        <v>1999</v>
      </c>
      <c r="L82" s="2"/>
    </row>
    <row r="83" spans="1:15 16384:16384" ht="29.25" customHeight="1" x14ac:dyDescent="0.2">
      <c r="A83" s="2">
        <v>67</v>
      </c>
      <c r="B83" s="8" t="s">
        <v>632</v>
      </c>
      <c r="C83" s="8" t="s">
        <v>37</v>
      </c>
      <c r="D83" s="8" t="s">
        <v>38</v>
      </c>
      <c r="E83" s="8" t="s">
        <v>633</v>
      </c>
      <c r="F83" s="15">
        <v>2</v>
      </c>
      <c r="G83" s="15" t="s">
        <v>1193</v>
      </c>
      <c r="H83" s="61" t="s">
        <v>634</v>
      </c>
      <c r="I83" s="13" t="s">
        <v>1235</v>
      </c>
      <c r="J83" s="17" t="s">
        <v>1412</v>
      </c>
      <c r="K83" s="37" t="s">
        <v>1994</v>
      </c>
      <c r="L83" s="37" t="s">
        <v>1795</v>
      </c>
      <c r="M83" s="111">
        <v>2</v>
      </c>
      <c r="N83" s="111">
        <f>1/1</f>
        <v>1</v>
      </c>
      <c r="O83" s="142"/>
    </row>
    <row r="84" spans="1:15 16384:16384" ht="45" x14ac:dyDescent="0.2">
      <c r="A84" s="2">
        <v>68</v>
      </c>
      <c r="B84" s="8" t="s">
        <v>632</v>
      </c>
      <c r="C84" s="8" t="s">
        <v>41</v>
      </c>
      <c r="D84" s="8" t="s">
        <v>38</v>
      </c>
      <c r="E84" s="8" t="s">
        <v>635</v>
      </c>
      <c r="F84" s="15">
        <v>0</v>
      </c>
      <c r="G84" s="15" t="s">
        <v>1193</v>
      </c>
      <c r="H84" s="61" t="s">
        <v>636</v>
      </c>
      <c r="I84" s="13" t="s">
        <v>1028</v>
      </c>
      <c r="J84" s="17" t="s">
        <v>1411</v>
      </c>
      <c r="K84" s="37" t="s">
        <v>1995</v>
      </c>
      <c r="L84" s="49" t="s">
        <v>1796</v>
      </c>
      <c r="M84" s="111">
        <v>1</v>
      </c>
      <c r="N84" s="102">
        <f>1/1</f>
        <v>1</v>
      </c>
      <c r="O84" s="142"/>
    </row>
    <row r="85" spans="1:15 16384:16384" ht="80.25" customHeight="1" x14ac:dyDescent="0.2">
      <c r="A85" s="2">
        <v>69</v>
      </c>
      <c r="B85" s="8" t="s">
        <v>632</v>
      </c>
      <c r="C85" s="8" t="s">
        <v>48</v>
      </c>
      <c r="D85" s="8" t="s">
        <v>38</v>
      </c>
      <c r="E85" s="8" t="s">
        <v>637</v>
      </c>
      <c r="F85" s="15">
        <v>2</v>
      </c>
      <c r="G85" s="15" t="s">
        <v>1193</v>
      </c>
      <c r="H85" s="61" t="s">
        <v>638</v>
      </c>
      <c r="I85" s="13" t="s">
        <v>1093</v>
      </c>
      <c r="J85" s="37" t="s">
        <v>1390</v>
      </c>
      <c r="K85" s="37" t="s">
        <v>2116</v>
      </c>
      <c r="L85" s="37" t="s">
        <v>1797</v>
      </c>
      <c r="M85" s="111">
        <v>1</v>
      </c>
      <c r="N85" s="102">
        <f>2/3</f>
        <v>0.66666666666666663</v>
      </c>
      <c r="O85" s="142"/>
    </row>
    <row r="86" spans="1:15 16384:16384" ht="22.5" x14ac:dyDescent="0.2">
      <c r="A86" s="2">
        <v>70</v>
      </c>
      <c r="B86" s="8" t="s">
        <v>632</v>
      </c>
      <c r="C86" s="8" t="s">
        <v>51</v>
      </c>
      <c r="D86" s="8" t="s">
        <v>38</v>
      </c>
      <c r="E86" s="8" t="s">
        <v>639</v>
      </c>
      <c r="F86" s="15">
        <v>0</v>
      </c>
      <c r="G86" s="15" t="s">
        <v>1193</v>
      </c>
      <c r="H86" s="61" t="s">
        <v>640</v>
      </c>
      <c r="I86" s="13" t="s">
        <v>1028</v>
      </c>
      <c r="J86" s="13" t="s">
        <v>1028</v>
      </c>
      <c r="K86" s="49" t="s">
        <v>1028</v>
      </c>
      <c r="L86" s="37" t="s">
        <v>1798</v>
      </c>
      <c r="M86" s="111">
        <v>0</v>
      </c>
      <c r="N86" s="111">
        <v>0</v>
      </c>
      <c r="O86" s="128"/>
    </row>
    <row r="87" spans="1:15 16384:16384" x14ac:dyDescent="0.2">
      <c r="A87" s="2">
        <v>71</v>
      </c>
      <c r="B87" s="8" t="s">
        <v>632</v>
      </c>
      <c r="C87" s="8" t="s">
        <v>54</v>
      </c>
      <c r="D87" s="8" t="s">
        <v>38</v>
      </c>
      <c r="E87" s="8" t="s">
        <v>641</v>
      </c>
      <c r="F87" s="15">
        <v>0</v>
      </c>
      <c r="G87" s="15" t="s">
        <v>1193</v>
      </c>
      <c r="H87" s="61" t="s">
        <v>642</v>
      </c>
      <c r="I87" s="13" t="s">
        <v>1028</v>
      </c>
      <c r="J87" s="46" t="s">
        <v>1028</v>
      </c>
      <c r="K87" s="47" t="s">
        <v>1028</v>
      </c>
      <c r="L87" s="46" t="s">
        <v>1799</v>
      </c>
      <c r="M87" s="72">
        <v>0</v>
      </c>
      <c r="N87" s="72">
        <v>0</v>
      </c>
      <c r="O87" s="128"/>
    </row>
    <row r="88" spans="1:15 16384:16384" x14ac:dyDescent="0.2">
      <c r="A88" s="2">
        <v>72</v>
      </c>
      <c r="B88" s="8" t="s">
        <v>632</v>
      </c>
      <c r="C88" s="8" t="s">
        <v>57</v>
      </c>
      <c r="D88" s="8" t="s">
        <v>38</v>
      </c>
      <c r="E88" s="8" t="s">
        <v>643</v>
      </c>
      <c r="F88" s="15">
        <v>0</v>
      </c>
      <c r="G88" s="15" t="s">
        <v>1193</v>
      </c>
      <c r="H88" s="61" t="s">
        <v>644</v>
      </c>
      <c r="I88" s="13" t="s">
        <v>1028</v>
      </c>
      <c r="J88" s="13" t="s">
        <v>1028</v>
      </c>
      <c r="K88" s="47" t="s">
        <v>1028</v>
      </c>
      <c r="L88" s="47" t="s">
        <v>1800</v>
      </c>
      <c r="M88" s="111">
        <v>0</v>
      </c>
      <c r="N88" s="111">
        <v>0</v>
      </c>
      <c r="O88" s="128"/>
      <c r="XFD88" s="13"/>
    </row>
    <row r="89" spans="1:15 16384:16384" ht="48.75" customHeight="1" x14ac:dyDescent="0.2">
      <c r="A89" s="2">
        <v>73</v>
      </c>
      <c r="B89" s="8" t="s">
        <v>632</v>
      </c>
      <c r="C89" s="8" t="s">
        <v>38</v>
      </c>
      <c r="D89" s="8" t="s">
        <v>37</v>
      </c>
      <c r="E89" s="8" t="s">
        <v>645</v>
      </c>
      <c r="F89" s="15">
        <v>1</v>
      </c>
      <c r="G89" s="15" t="s">
        <v>1193</v>
      </c>
      <c r="H89" s="61" t="s">
        <v>646</v>
      </c>
      <c r="I89" s="12" t="s">
        <v>1236</v>
      </c>
      <c r="J89" s="17" t="s">
        <v>1828</v>
      </c>
      <c r="K89" s="37" t="s">
        <v>1994</v>
      </c>
      <c r="L89" s="2"/>
    </row>
    <row r="90" spans="1:15 16384:16384" ht="56.25" customHeight="1" x14ac:dyDescent="0.2">
      <c r="A90" s="2">
        <v>74</v>
      </c>
      <c r="B90" s="8" t="s">
        <v>632</v>
      </c>
      <c r="C90" s="8" t="s">
        <v>38</v>
      </c>
      <c r="D90" s="8" t="s">
        <v>41</v>
      </c>
      <c r="E90" s="8" t="s">
        <v>647</v>
      </c>
      <c r="F90" s="15">
        <v>0</v>
      </c>
      <c r="G90" s="15" t="s">
        <v>1193</v>
      </c>
      <c r="H90" s="61" t="s">
        <v>648</v>
      </c>
      <c r="I90" s="12" t="s">
        <v>1028</v>
      </c>
      <c r="J90" s="17" t="s">
        <v>1475</v>
      </c>
      <c r="K90" s="37" t="s">
        <v>1994</v>
      </c>
      <c r="L90" s="2"/>
    </row>
    <row r="91" spans="1:15 16384:16384" ht="45" x14ac:dyDescent="0.2">
      <c r="A91" s="2">
        <v>75</v>
      </c>
      <c r="B91" s="8" t="s">
        <v>632</v>
      </c>
      <c r="C91" s="8" t="s">
        <v>38</v>
      </c>
      <c r="D91" s="8" t="s">
        <v>48</v>
      </c>
      <c r="E91" s="8" t="s">
        <v>649</v>
      </c>
      <c r="F91" s="15">
        <v>0</v>
      </c>
      <c r="G91" s="15" t="s">
        <v>1193</v>
      </c>
      <c r="H91" s="61" t="s">
        <v>650</v>
      </c>
      <c r="I91" s="12" t="s">
        <v>1028</v>
      </c>
      <c r="J91" s="17" t="s">
        <v>1411</v>
      </c>
      <c r="K91" s="37" t="s">
        <v>1995</v>
      </c>
      <c r="L91" s="2"/>
    </row>
    <row r="92" spans="1:15 16384:16384" ht="32.25" customHeight="1" x14ac:dyDescent="0.2">
      <c r="A92" s="2">
        <v>76</v>
      </c>
      <c r="B92" s="8" t="s">
        <v>632</v>
      </c>
      <c r="C92" s="8" t="s">
        <v>38</v>
      </c>
      <c r="D92" s="8" t="s">
        <v>51</v>
      </c>
      <c r="E92" s="8" t="s">
        <v>651</v>
      </c>
      <c r="F92" s="15">
        <v>0</v>
      </c>
      <c r="G92" s="15" t="s">
        <v>1193</v>
      </c>
      <c r="H92" s="61" t="s">
        <v>652</v>
      </c>
      <c r="I92" s="12" t="s">
        <v>1028</v>
      </c>
      <c r="J92" s="17" t="s">
        <v>1829</v>
      </c>
      <c r="K92" s="49" t="s">
        <v>1103</v>
      </c>
      <c r="L92" s="2"/>
    </row>
    <row r="93" spans="1:15 16384:16384" ht="22.5" x14ac:dyDescent="0.2">
      <c r="A93" s="2">
        <v>77</v>
      </c>
      <c r="B93" s="8" t="s">
        <v>632</v>
      </c>
      <c r="C93" s="8" t="s">
        <v>38</v>
      </c>
      <c r="D93" s="8" t="s">
        <v>54</v>
      </c>
      <c r="E93" s="8" t="s">
        <v>653</v>
      </c>
      <c r="F93" s="15">
        <v>0</v>
      </c>
      <c r="G93" s="15" t="s">
        <v>1194</v>
      </c>
      <c r="H93" s="61" t="s">
        <v>1391</v>
      </c>
      <c r="I93" s="12" t="s">
        <v>1028</v>
      </c>
      <c r="J93" s="48" t="s">
        <v>1028</v>
      </c>
      <c r="K93" s="49" t="s">
        <v>1028</v>
      </c>
      <c r="L93" s="2"/>
    </row>
    <row r="94" spans="1:15 16384:16384" ht="101.25" x14ac:dyDescent="0.2">
      <c r="A94" s="2">
        <v>78</v>
      </c>
      <c r="B94" s="8" t="s">
        <v>632</v>
      </c>
      <c r="C94" s="8" t="s">
        <v>38</v>
      </c>
      <c r="D94" s="8" t="s">
        <v>57</v>
      </c>
      <c r="E94" s="8" t="s">
        <v>654</v>
      </c>
      <c r="F94" s="15">
        <v>2</v>
      </c>
      <c r="G94" s="15" t="s">
        <v>1193</v>
      </c>
      <c r="H94" s="61" t="s">
        <v>655</v>
      </c>
      <c r="I94" s="13" t="s">
        <v>1094</v>
      </c>
      <c r="J94" s="45" t="s">
        <v>1830</v>
      </c>
      <c r="K94" s="45" t="s">
        <v>1996</v>
      </c>
      <c r="L94" s="2"/>
    </row>
    <row r="95" spans="1:15 16384:16384" ht="78.75" x14ac:dyDescent="0.2">
      <c r="A95" s="2">
        <v>79</v>
      </c>
      <c r="B95" s="8" t="s">
        <v>632</v>
      </c>
      <c r="C95" s="8" t="s">
        <v>38</v>
      </c>
      <c r="D95" s="8" t="s">
        <v>60</v>
      </c>
      <c r="E95" s="8" t="s">
        <v>656</v>
      </c>
      <c r="F95" s="15">
        <v>2</v>
      </c>
      <c r="G95" s="15" t="s">
        <v>1193</v>
      </c>
      <c r="H95" s="61" t="s">
        <v>657</v>
      </c>
      <c r="I95" s="13" t="s">
        <v>1095</v>
      </c>
      <c r="J95" s="13" t="s">
        <v>1388</v>
      </c>
      <c r="K95" s="13" t="s">
        <v>1388</v>
      </c>
      <c r="L95" s="2"/>
    </row>
    <row r="96" spans="1:15 16384:16384" ht="22.5" x14ac:dyDescent="0.2">
      <c r="A96" s="2">
        <v>80</v>
      </c>
      <c r="B96" s="8" t="s">
        <v>632</v>
      </c>
      <c r="C96" s="8" t="s">
        <v>38</v>
      </c>
      <c r="D96" s="8" t="s">
        <v>63</v>
      </c>
      <c r="E96" s="8" t="s">
        <v>658</v>
      </c>
      <c r="F96" s="15">
        <v>0</v>
      </c>
      <c r="G96" s="15" t="s">
        <v>1193</v>
      </c>
      <c r="H96" s="61" t="s">
        <v>1389</v>
      </c>
      <c r="I96" s="13" t="s">
        <v>1028</v>
      </c>
      <c r="J96" s="13" t="s">
        <v>1028</v>
      </c>
      <c r="K96" s="47" t="s">
        <v>1028</v>
      </c>
      <c r="L96" s="2"/>
    </row>
    <row r="97" spans="1:11" s="2" customFormat="1" x14ac:dyDescent="0.2">
      <c r="A97" s="2">
        <v>81</v>
      </c>
      <c r="B97" s="8" t="s">
        <v>632</v>
      </c>
      <c r="C97" s="8" t="s">
        <v>38</v>
      </c>
      <c r="D97" s="8" t="s">
        <v>104</v>
      </c>
      <c r="E97" s="8" t="s">
        <v>659</v>
      </c>
      <c r="F97" s="15">
        <v>0</v>
      </c>
      <c r="G97" s="15" t="s">
        <v>1193</v>
      </c>
      <c r="H97" s="61" t="s">
        <v>660</v>
      </c>
      <c r="I97" s="13" t="s">
        <v>1028</v>
      </c>
      <c r="J97" s="13" t="s">
        <v>1028</v>
      </c>
      <c r="K97" s="47" t="s">
        <v>1028</v>
      </c>
    </row>
  </sheetData>
  <autoFilter ref="A14:I97"/>
  <mergeCells count="34">
    <mergeCell ref="A7:I7"/>
    <mergeCell ref="A2:I2"/>
    <mergeCell ref="A3:I3"/>
    <mergeCell ref="A4:I4"/>
    <mergeCell ref="A5:I5"/>
    <mergeCell ref="A6:I6"/>
    <mergeCell ref="F23:F24"/>
    <mergeCell ref="A8:I8"/>
    <mergeCell ref="A9:I9"/>
    <mergeCell ref="A10:I10"/>
    <mergeCell ref="A11:I11"/>
    <mergeCell ref="A20:A21"/>
    <mergeCell ref="B20:B21"/>
    <mergeCell ref="C20:C21"/>
    <mergeCell ref="D20:D21"/>
    <mergeCell ref="E20:E21"/>
    <mergeCell ref="F20:F21"/>
    <mergeCell ref="A23:A24"/>
    <mergeCell ref="B23:B24"/>
    <mergeCell ref="C23:C24"/>
    <mergeCell ref="D23:D24"/>
    <mergeCell ref="E23:E24"/>
    <mergeCell ref="M23:M24"/>
    <mergeCell ref="K23:K24"/>
    <mergeCell ref="G20:G21"/>
    <mergeCell ref="H20:H21"/>
    <mergeCell ref="I20:I21"/>
    <mergeCell ref="J20:J21"/>
    <mergeCell ref="G23:G24"/>
    <mergeCell ref="H23:H24"/>
    <mergeCell ref="I23:I24"/>
    <mergeCell ref="J23:J24"/>
    <mergeCell ref="L23:L24"/>
    <mergeCell ref="K20:K2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O74"/>
  <sheetViews>
    <sheetView zoomScale="80" zoomScaleNormal="80" zoomScaleSheetLayoutView="50" workbookViewId="0">
      <selection activeCell="O68" sqref="O68"/>
    </sheetView>
  </sheetViews>
  <sheetFormatPr baseColWidth="10" defaultColWidth="10.85546875" defaultRowHeight="11.25" x14ac:dyDescent="0.2"/>
  <cols>
    <col min="1" max="1" width="6.5703125" style="2" customWidth="1"/>
    <col min="2" max="2" width="6.42578125" style="3" customWidth="1"/>
    <col min="3" max="3" width="3.85546875" style="3" bestFit="1" customWidth="1"/>
    <col min="4" max="4" width="5.140625" style="3" bestFit="1" customWidth="1"/>
    <col min="5" max="5" width="8.42578125" style="2" customWidth="1"/>
    <col min="6" max="6" width="5.7109375" style="1" bestFit="1" customWidth="1"/>
    <col min="7" max="7" width="19.140625" style="1" customWidth="1"/>
    <col min="8" max="8" width="62.28515625" style="2" customWidth="1"/>
    <col min="9" max="9" width="65.5703125" style="4" bestFit="1" customWidth="1"/>
    <col min="10" max="10" width="76.42578125" style="2" bestFit="1" customWidth="1"/>
    <col min="11" max="11" width="56" style="2" customWidth="1"/>
    <col min="12" max="12" width="42.42578125" style="66" customWidth="1"/>
    <col min="13" max="13" width="23.140625" style="62" customWidth="1"/>
    <col min="14" max="14" width="18.85546875" style="2" customWidth="1"/>
    <col min="15" max="16384" width="10.85546875" style="2"/>
  </cols>
  <sheetData>
    <row r="2" spans="1:15" x14ac:dyDescent="0.2">
      <c r="A2" s="215" t="s">
        <v>661</v>
      </c>
      <c r="B2" s="216"/>
      <c r="C2" s="216"/>
      <c r="D2" s="216"/>
      <c r="E2" s="216"/>
      <c r="F2" s="216"/>
      <c r="G2" s="216"/>
      <c r="H2" s="216"/>
      <c r="I2" s="217"/>
    </row>
    <row r="3" spans="1:15" x14ac:dyDescent="0.2">
      <c r="A3" s="166" t="s">
        <v>662</v>
      </c>
      <c r="B3" s="167"/>
      <c r="C3" s="167"/>
      <c r="D3" s="167"/>
      <c r="E3" s="167"/>
      <c r="F3" s="167"/>
      <c r="G3" s="167"/>
      <c r="H3" s="167"/>
      <c r="I3" s="173"/>
    </row>
    <row r="4" spans="1:15" x14ac:dyDescent="0.2">
      <c r="A4" s="166" t="s">
        <v>663</v>
      </c>
      <c r="B4" s="167"/>
      <c r="C4" s="167"/>
      <c r="D4" s="167"/>
      <c r="E4" s="167"/>
      <c r="F4" s="167"/>
      <c r="G4" s="167"/>
      <c r="H4" s="167"/>
      <c r="I4" s="173"/>
    </row>
    <row r="5" spans="1:15" x14ac:dyDescent="0.2">
      <c r="A5" s="166" t="s">
        <v>1291</v>
      </c>
      <c r="B5" s="167"/>
      <c r="C5" s="167"/>
      <c r="D5" s="167"/>
      <c r="E5" s="167"/>
      <c r="F5" s="167"/>
      <c r="G5" s="167"/>
      <c r="H5" s="167"/>
      <c r="I5" s="173"/>
    </row>
    <row r="6" spans="1:15" ht="10.5" customHeight="1" x14ac:dyDescent="0.2">
      <c r="A6" s="166" t="s">
        <v>664</v>
      </c>
      <c r="B6" s="167"/>
      <c r="C6" s="167"/>
      <c r="D6" s="167"/>
      <c r="E6" s="167"/>
      <c r="F6" s="167"/>
      <c r="G6" s="167"/>
      <c r="H6" s="167"/>
      <c r="I6" s="173"/>
    </row>
    <row r="7" spans="1:15" x14ac:dyDescent="0.2">
      <c r="A7" s="166" t="s">
        <v>665</v>
      </c>
      <c r="B7" s="167"/>
      <c r="C7" s="167"/>
      <c r="D7" s="167"/>
      <c r="E7" s="167"/>
      <c r="F7" s="167"/>
      <c r="G7" s="167"/>
      <c r="H7" s="167"/>
      <c r="I7" s="173"/>
    </row>
    <row r="8" spans="1:15" x14ac:dyDescent="0.2">
      <c r="A8" s="166" t="s">
        <v>666</v>
      </c>
      <c r="B8" s="167"/>
      <c r="C8" s="167"/>
      <c r="D8" s="167"/>
      <c r="E8" s="167"/>
      <c r="F8" s="167"/>
      <c r="G8" s="167"/>
      <c r="H8" s="167"/>
      <c r="I8" s="173"/>
    </row>
    <row r="9" spans="1:15" ht="11.25" customHeight="1" x14ac:dyDescent="0.2">
      <c r="A9" s="165" t="s">
        <v>667</v>
      </c>
      <c r="B9" s="168"/>
      <c r="C9" s="168"/>
      <c r="D9" s="168"/>
      <c r="E9" s="168"/>
      <c r="F9" s="168"/>
      <c r="G9" s="168"/>
      <c r="H9" s="168"/>
      <c r="I9" s="172"/>
    </row>
    <row r="10" spans="1:15" ht="10.5" customHeight="1" x14ac:dyDescent="0.2">
      <c r="B10" s="2"/>
      <c r="C10" s="2"/>
      <c r="D10" s="2"/>
      <c r="G10" s="10"/>
      <c r="I10" s="2"/>
    </row>
    <row r="11" spans="1:15" ht="10.5" customHeight="1" x14ac:dyDescent="0.2">
      <c r="B11" s="2"/>
      <c r="C11" s="2"/>
      <c r="D11" s="2"/>
      <c r="F11" s="11" t="s">
        <v>177</v>
      </c>
      <c r="G11" s="10"/>
      <c r="I11" s="2"/>
    </row>
    <row r="12" spans="1:15" ht="12.75" x14ac:dyDescent="0.25">
      <c r="B12" s="5" t="s">
        <v>33</v>
      </c>
      <c r="C12" s="5" t="s">
        <v>32</v>
      </c>
      <c r="D12" s="5" t="s">
        <v>35</v>
      </c>
      <c r="E12" s="6" t="s">
        <v>34</v>
      </c>
      <c r="F12" s="14" t="s">
        <v>178</v>
      </c>
      <c r="G12" s="14" t="s">
        <v>1216</v>
      </c>
      <c r="H12" s="6" t="s">
        <v>36</v>
      </c>
      <c r="I12" s="41" t="s">
        <v>1303</v>
      </c>
      <c r="J12" s="7" t="s">
        <v>1304</v>
      </c>
      <c r="K12" s="83" t="s">
        <v>1905</v>
      </c>
      <c r="L12" s="20" t="s">
        <v>1578</v>
      </c>
      <c r="M12" s="99" t="s">
        <v>2072</v>
      </c>
      <c r="N12" s="69" t="s">
        <v>2074</v>
      </c>
      <c r="O12" s="69" t="s">
        <v>2269</v>
      </c>
    </row>
    <row r="13" spans="1:15" ht="146.25" x14ac:dyDescent="0.2">
      <c r="B13" s="8" t="s">
        <v>668</v>
      </c>
      <c r="C13" s="8" t="s">
        <v>37</v>
      </c>
      <c r="D13" s="8" t="s">
        <v>38</v>
      </c>
      <c r="E13" s="8" t="s">
        <v>669</v>
      </c>
      <c r="F13" s="15">
        <v>1</v>
      </c>
      <c r="G13" s="15" t="s">
        <v>1191</v>
      </c>
      <c r="H13" s="61" t="s">
        <v>670</v>
      </c>
      <c r="I13" s="17" t="s">
        <v>1406</v>
      </c>
      <c r="J13" s="17" t="s">
        <v>2130</v>
      </c>
      <c r="K13" s="17" t="s">
        <v>2157</v>
      </c>
      <c r="L13" s="112" t="s">
        <v>1736</v>
      </c>
      <c r="M13" s="64">
        <f>14/10</f>
        <v>1.4</v>
      </c>
      <c r="N13" s="132">
        <f>15/10</f>
        <v>1.5</v>
      </c>
      <c r="O13" s="142"/>
    </row>
    <row r="14" spans="1:15" ht="146.25" x14ac:dyDescent="0.2">
      <c r="B14" s="8" t="s">
        <v>668</v>
      </c>
      <c r="C14" s="8" t="s">
        <v>41</v>
      </c>
      <c r="D14" s="8" t="s">
        <v>38</v>
      </c>
      <c r="E14" s="8" t="s">
        <v>671</v>
      </c>
      <c r="F14" s="15">
        <v>1</v>
      </c>
      <c r="G14" s="15" t="s">
        <v>1191</v>
      </c>
      <c r="H14" s="61" t="s">
        <v>672</v>
      </c>
      <c r="I14" s="17" t="s">
        <v>1407</v>
      </c>
      <c r="J14" s="17" t="s">
        <v>2131</v>
      </c>
      <c r="K14" s="17" t="s">
        <v>2158</v>
      </c>
      <c r="L14" s="60" t="s">
        <v>1737</v>
      </c>
      <c r="M14" s="64">
        <v>3</v>
      </c>
      <c r="N14" s="90">
        <f>17/5</f>
        <v>3.4</v>
      </c>
      <c r="O14" s="142"/>
    </row>
    <row r="15" spans="1:15" ht="146.25" x14ac:dyDescent="0.2">
      <c r="B15" s="8" t="s">
        <v>668</v>
      </c>
      <c r="C15" s="8" t="s">
        <v>48</v>
      </c>
      <c r="D15" s="8" t="s">
        <v>38</v>
      </c>
      <c r="E15" s="8" t="s">
        <v>673</v>
      </c>
      <c r="F15" s="15">
        <v>0</v>
      </c>
      <c r="G15" s="15" t="s">
        <v>1191</v>
      </c>
      <c r="H15" s="61" t="s">
        <v>674</v>
      </c>
      <c r="I15" s="42" t="s">
        <v>1738</v>
      </c>
      <c r="J15" s="13" t="s">
        <v>1738</v>
      </c>
      <c r="K15" s="13" t="s">
        <v>1738</v>
      </c>
      <c r="L15" s="60" t="s">
        <v>1739</v>
      </c>
      <c r="M15" s="64">
        <v>0</v>
      </c>
      <c r="N15" s="64">
        <v>0</v>
      </c>
      <c r="O15" s="143"/>
    </row>
    <row r="16" spans="1:15" ht="135" x14ac:dyDescent="0.2">
      <c r="B16" s="8" t="s">
        <v>668</v>
      </c>
      <c r="C16" s="8" t="s">
        <v>51</v>
      </c>
      <c r="D16" s="8" t="s">
        <v>38</v>
      </c>
      <c r="E16" s="8" t="s">
        <v>675</v>
      </c>
      <c r="F16" s="15">
        <v>1</v>
      </c>
      <c r="G16" s="15" t="s">
        <v>1191</v>
      </c>
      <c r="H16" s="61" t="s">
        <v>676</v>
      </c>
      <c r="I16" s="43" t="s">
        <v>1247</v>
      </c>
      <c r="J16" s="37" t="s">
        <v>1374</v>
      </c>
      <c r="K16" s="37" t="s">
        <v>2044</v>
      </c>
      <c r="L16" s="60" t="s">
        <v>1740</v>
      </c>
      <c r="M16" s="110" t="s">
        <v>1741</v>
      </c>
      <c r="N16" s="102">
        <f>14/20</f>
        <v>0.7</v>
      </c>
      <c r="O16" s="142"/>
    </row>
    <row r="17" spans="2:15" ht="136.5" customHeight="1" x14ac:dyDescent="0.2">
      <c r="B17" s="8" t="s">
        <v>668</v>
      </c>
      <c r="C17" s="8" t="s">
        <v>54</v>
      </c>
      <c r="D17" s="8" t="s">
        <v>38</v>
      </c>
      <c r="E17" s="8" t="s">
        <v>677</v>
      </c>
      <c r="F17" s="15">
        <v>0</v>
      </c>
      <c r="G17" s="15" t="s">
        <v>1191</v>
      </c>
      <c r="H17" s="61" t="s">
        <v>678</v>
      </c>
      <c r="I17" s="44" t="s">
        <v>1248</v>
      </c>
      <c r="J17" s="48" t="s">
        <v>1408</v>
      </c>
      <c r="K17" s="17" t="s">
        <v>2006</v>
      </c>
      <c r="L17" s="60" t="s">
        <v>1742</v>
      </c>
      <c r="M17" s="64">
        <v>0</v>
      </c>
      <c r="N17" s="111">
        <v>0.5</v>
      </c>
      <c r="O17" s="128"/>
    </row>
    <row r="18" spans="2:15" ht="45" x14ac:dyDescent="0.2">
      <c r="B18" s="8" t="s">
        <v>668</v>
      </c>
      <c r="C18" s="8" t="s">
        <v>57</v>
      </c>
      <c r="D18" s="8" t="s">
        <v>38</v>
      </c>
      <c r="E18" s="8" t="s">
        <v>679</v>
      </c>
      <c r="F18" s="15" t="s">
        <v>1249</v>
      </c>
      <c r="G18" s="15" t="s">
        <v>1191</v>
      </c>
      <c r="H18" s="61" t="s">
        <v>680</v>
      </c>
      <c r="I18" s="42" t="s">
        <v>2256</v>
      </c>
      <c r="J18" s="49" t="s">
        <v>1375</v>
      </c>
      <c r="K18" s="37" t="s">
        <v>2000</v>
      </c>
      <c r="L18" s="60" t="s">
        <v>1743</v>
      </c>
      <c r="M18" s="110" t="s">
        <v>1744</v>
      </c>
      <c r="N18" s="37" t="s">
        <v>2117</v>
      </c>
      <c r="O18" s="128"/>
    </row>
    <row r="19" spans="2:15" ht="78.75" x14ac:dyDescent="0.2">
      <c r="B19" s="8" t="s">
        <v>668</v>
      </c>
      <c r="C19" s="8" t="s">
        <v>60</v>
      </c>
      <c r="D19" s="8" t="s">
        <v>38</v>
      </c>
      <c r="E19" s="8" t="s">
        <v>681</v>
      </c>
      <c r="F19" s="15">
        <v>0</v>
      </c>
      <c r="G19" s="15" t="s">
        <v>1191</v>
      </c>
      <c r="H19" s="61" t="s">
        <v>682</v>
      </c>
      <c r="I19" s="44" t="s">
        <v>1064</v>
      </c>
      <c r="J19" s="17" t="s">
        <v>1528</v>
      </c>
      <c r="K19" s="17" t="s">
        <v>2119</v>
      </c>
      <c r="L19" s="60" t="s">
        <v>1745</v>
      </c>
      <c r="M19" s="64">
        <v>0.2</v>
      </c>
      <c r="N19" s="102">
        <v>0</v>
      </c>
      <c r="O19" s="143"/>
    </row>
    <row r="20" spans="2:15" ht="78.75" x14ac:dyDescent="0.2">
      <c r="B20" s="8" t="s">
        <v>668</v>
      </c>
      <c r="C20" s="8" t="s">
        <v>63</v>
      </c>
      <c r="D20" s="8" t="s">
        <v>38</v>
      </c>
      <c r="E20" s="8" t="s">
        <v>683</v>
      </c>
      <c r="F20" s="15">
        <v>0</v>
      </c>
      <c r="G20" s="15" t="s">
        <v>1191</v>
      </c>
      <c r="H20" s="61" t="s">
        <v>684</v>
      </c>
      <c r="I20" s="44" t="s">
        <v>1064</v>
      </c>
      <c r="J20" s="60" t="s">
        <v>1529</v>
      </c>
      <c r="K20" s="17" t="s">
        <v>2118</v>
      </c>
      <c r="L20" s="60" t="s">
        <v>1746</v>
      </c>
      <c r="M20" s="64">
        <v>0.8</v>
      </c>
      <c r="N20" s="102">
        <f>5/5</f>
        <v>1</v>
      </c>
      <c r="O20" s="142"/>
    </row>
    <row r="21" spans="2:15" ht="84" customHeight="1" x14ac:dyDescent="0.2">
      <c r="B21" s="8" t="s">
        <v>668</v>
      </c>
      <c r="C21" s="8" t="s">
        <v>104</v>
      </c>
      <c r="D21" s="8" t="s">
        <v>38</v>
      </c>
      <c r="E21" s="8" t="s">
        <v>685</v>
      </c>
      <c r="F21" s="15">
        <v>2</v>
      </c>
      <c r="G21" s="15" t="s">
        <v>1217</v>
      </c>
      <c r="H21" s="61" t="s">
        <v>686</v>
      </c>
      <c r="I21" s="43" t="s">
        <v>1250</v>
      </c>
      <c r="J21" s="54" t="s">
        <v>1526</v>
      </c>
      <c r="K21" s="54" t="s">
        <v>2012</v>
      </c>
      <c r="L21" s="61" t="s">
        <v>1747</v>
      </c>
      <c r="M21" s="65">
        <v>4.66</v>
      </c>
      <c r="N21" s="102">
        <f>11/3</f>
        <v>3.6666666666666665</v>
      </c>
      <c r="O21" s="142"/>
    </row>
    <row r="22" spans="2:15" ht="22.5" x14ac:dyDescent="0.2">
      <c r="B22" s="8" t="s">
        <v>668</v>
      </c>
      <c r="C22" s="8" t="s">
        <v>38</v>
      </c>
      <c r="D22" s="8" t="s">
        <v>37</v>
      </c>
      <c r="E22" s="8" t="s">
        <v>687</v>
      </c>
      <c r="F22" s="15">
        <v>2</v>
      </c>
      <c r="G22" s="15" t="s">
        <v>1191</v>
      </c>
      <c r="H22" s="61" t="s">
        <v>688</v>
      </c>
      <c r="I22" s="42" t="s">
        <v>1098</v>
      </c>
      <c r="J22" s="13" t="s">
        <v>1098</v>
      </c>
      <c r="K22" s="13" t="s">
        <v>1098</v>
      </c>
      <c r="L22" s="2"/>
      <c r="M22" s="2"/>
    </row>
    <row r="23" spans="2:15" ht="45" x14ac:dyDescent="0.2">
      <c r="B23" s="8" t="s">
        <v>668</v>
      </c>
      <c r="C23" s="8" t="s">
        <v>38</v>
      </c>
      <c r="D23" s="8" t="s">
        <v>41</v>
      </c>
      <c r="E23" s="8" t="s">
        <v>689</v>
      </c>
      <c r="F23" s="15">
        <v>1</v>
      </c>
      <c r="G23" s="15" t="s">
        <v>1218</v>
      </c>
      <c r="H23" s="61" t="s">
        <v>690</v>
      </c>
      <c r="I23" s="42" t="s">
        <v>1251</v>
      </c>
      <c r="J23" s="37" t="s">
        <v>1376</v>
      </c>
      <c r="K23" s="17" t="s">
        <v>2045</v>
      </c>
      <c r="L23" s="2"/>
      <c r="M23" s="2"/>
    </row>
    <row r="24" spans="2:15" ht="22.5" x14ac:dyDescent="0.2">
      <c r="B24" s="8" t="s">
        <v>668</v>
      </c>
      <c r="C24" s="8" t="s">
        <v>38</v>
      </c>
      <c r="D24" s="8" t="s">
        <v>48</v>
      </c>
      <c r="E24" s="8" t="s">
        <v>691</v>
      </c>
      <c r="F24" s="15">
        <v>0</v>
      </c>
      <c r="G24" s="15" t="s">
        <v>1218</v>
      </c>
      <c r="H24" s="61" t="s">
        <v>692</v>
      </c>
      <c r="I24" s="42" t="s">
        <v>1111</v>
      </c>
      <c r="J24" s="13" t="s">
        <v>1111</v>
      </c>
      <c r="K24" s="13" t="s">
        <v>2001</v>
      </c>
      <c r="L24" s="2"/>
      <c r="M24" s="2"/>
    </row>
    <row r="25" spans="2:15" ht="132" customHeight="1" x14ac:dyDescent="0.2">
      <c r="B25" s="8" t="s">
        <v>668</v>
      </c>
      <c r="C25" s="8" t="s">
        <v>38</v>
      </c>
      <c r="D25" s="8" t="s">
        <v>51</v>
      </c>
      <c r="E25" s="8" t="s">
        <v>693</v>
      </c>
      <c r="F25" s="15">
        <v>0</v>
      </c>
      <c r="G25" s="15" t="s">
        <v>1191</v>
      </c>
      <c r="H25" s="61" t="s">
        <v>694</v>
      </c>
      <c r="I25" s="42" t="s">
        <v>1028</v>
      </c>
      <c r="J25" s="48" t="s">
        <v>1028</v>
      </c>
      <c r="K25" s="17" t="s">
        <v>2013</v>
      </c>
      <c r="L25" s="2"/>
      <c r="M25" s="2"/>
    </row>
    <row r="26" spans="2:15" ht="22.5" x14ac:dyDescent="0.2">
      <c r="B26" s="8" t="s">
        <v>668</v>
      </c>
      <c r="C26" s="8" t="s">
        <v>38</v>
      </c>
      <c r="D26" s="8" t="s">
        <v>54</v>
      </c>
      <c r="E26" s="8" t="s">
        <v>695</v>
      </c>
      <c r="F26" s="15">
        <v>0</v>
      </c>
      <c r="G26" s="15" t="s">
        <v>1191</v>
      </c>
      <c r="H26" s="61" t="s">
        <v>696</v>
      </c>
      <c r="I26" s="42" t="s">
        <v>1099</v>
      </c>
      <c r="J26" s="13" t="s">
        <v>1099</v>
      </c>
      <c r="K26" s="13" t="s">
        <v>1099</v>
      </c>
      <c r="L26" s="2"/>
      <c r="M26" s="2"/>
    </row>
    <row r="27" spans="2:15" ht="22.5" x14ac:dyDescent="0.2">
      <c r="B27" s="8" t="s">
        <v>668</v>
      </c>
      <c r="C27" s="8" t="s">
        <v>38</v>
      </c>
      <c r="D27" s="8" t="s">
        <v>57</v>
      </c>
      <c r="E27" s="8" t="s">
        <v>697</v>
      </c>
      <c r="F27" s="15" t="s">
        <v>3</v>
      </c>
      <c r="G27" s="15" t="s">
        <v>1191</v>
      </c>
      <c r="H27" s="61" t="s">
        <v>698</v>
      </c>
      <c r="I27" s="42" t="s">
        <v>1100</v>
      </c>
      <c r="J27" s="13" t="s">
        <v>1100</v>
      </c>
      <c r="K27" s="13" t="s">
        <v>1100</v>
      </c>
      <c r="L27" s="2"/>
      <c r="M27" s="2"/>
    </row>
    <row r="28" spans="2:15" ht="114.75" customHeight="1" x14ac:dyDescent="0.2">
      <c r="B28" s="8" t="s">
        <v>668</v>
      </c>
      <c r="C28" s="8" t="s">
        <v>38</v>
      </c>
      <c r="D28" s="8" t="s">
        <v>60</v>
      </c>
      <c r="E28" s="8" t="s">
        <v>699</v>
      </c>
      <c r="F28" s="15">
        <v>1</v>
      </c>
      <c r="G28" s="15" t="s">
        <v>1217</v>
      </c>
      <c r="H28" s="61" t="s">
        <v>700</v>
      </c>
      <c r="I28" s="42" t="s">
        <v>1252</v>
      </c>
      <c r="J28" s="61" t="s">
        <v>1814</v>
      </c>
      <c r="K28" s="106" t="s">
        <v>2002</v>
      </c>
      <c r="L28" s="2"/>
      <c r="M28" s="2"/>
    </row>
    <row r="29" spans="2:15" ht="141.75" customHeight="1" x14ac:dyDescent="0.2">
      <c r="B29" s="8" t="s">
        <v>701</v>
      </c>
      <c r="C29" s="8" t="s">
        <v>37</v>
      </c>
      <c r="D29" s="8" t="s">
        <v>38</v>
      </c>
      <c r="E29" s="8" t="s">
        <v>702</v>
      </c>
      <c r="F29" s="15">
        <v>1</v>
      </c>
      <c r="G29" s="15" t="s">
        <v>1191</v>
      </c>
      <c r="H29" s="61" t="s">
        <v>703</v>
      </c>
      <c r="I29" s="42" t="s">
        <v>1253</v>
      </c>
      <c r="J29" s="17" t="s">
        <v>1489</v>
      </c>
      <c r="K29" s="17" t="s">
        <v>2014</v>
      </c>
      <c r="L29" s="60" t="s">
        <v>1748</v>
      </c>
      <c r="M29" s="64">
        <v>0.91</v>
      </c>
      <c r="N29" s="102">
        <f>61/75</f>
        <v>0.81333333333333335</v>
      </c>
      <c r="O29" s="142"/>
    </row>
    <row r="30" spans="2:15" ht="123.75" customHeight="1" x14ac:dyDescent="0.2">
      <c r="B30" s="8" t="s">
        <v>701</v>
      </c>
      <c r="C30" s="8" t="s">
        <v>41</v>
      </c>
      <c r="D30" s="8" t="s">
        <v>38</v>
      </c>
      <c r="E30" s="8" t="s">
        <v>704</v>
      </c>
      <c r="F30" s="15">
        <v>1</v>
      </c>
      <c r="G30" s="15" t="s">
        <v>1191</v>
      </c>
      <c r="H30" s="61" t="s">
        <v>705</v>
      </c>
      <c r="I30" s="42" t="s">
        <v>2257</v>
      </c>
      <c r="J30" s="13" t="s">
        <v>2015</v>
      </c>
      <c r="K30" s="13" t="s">
        <v>2016</v>
      </c>
      <c r="L30" s="60" t="s">
        <v>1749</v>
      </c>
      <c r="M30" s="64">
        <v>0.14000000000000001</v>
      </c>
      <c r="N30" s="102">
        <f>6/50</f>
        <v>0.12</v>
      </c>
      <c r="O30" s="128"/>
    </row>
    <row r="31" spans="2:15" ht="82.5" customHeight="1" x14ac:dyDescent="0.2">
      <c r="B31" s="8" t="s">
        <v>701</v>
      </c>
      <c r="C31" s="8" t="s">
        <v>48</v>
      </c>
      <c r="D31" s="8" t="s">
        <v>38</v>
      </c>
      <c r="E31" s="8" t="s">
        <v>706</v>
      </c>
      <c r="F31" s="15">
        <v>1</v>
      </c>
      <c r="G31" s="15" t="s">
        <v>1191</v>
      </c>
      <c r="H31" s="61" t="s">
        <v>707</v>
      </c>
      <c r="I31" s="42" t="s">
        <v>1096</v>
      </c>
      <c r="J31" s="17" t="s">
        <v>1427</v>
      </c>
      <c r="K31" s="17" t="s">
        <v>1427</v>
      </c>
      <c r="L31" s="61" t="s">
        <v>1750</v>
      </c>
      <c r="M31" s="65">
        <v>1</v>
      </c>
      <c r="N31" s="111">
        <v>1</v>
      </c>
      <c r="O31" s="142"/>
    </row>
    <row r="32" spans="2:15" ht="204.75" customHeight="1" x14ac:dyDescent="0.2">
      <c r="B32" s="8" t="s">
        <v>701</v>
      </c>
      <c r="C32" s="8" t="s">
        <v>51</v>
      </c>
      <c r="D32" s="8" t="s">
        <v>38</v>
      </c>
      <c r="E32" s="8" t="s">
        <v>708</v>
      </c>
      <c r="F32" s="15">
        <v>1</v>
      </c>
      <c r="G32" s="15" t="s">
        <v>1191</v>
      </c>
      <c r="H32" s="61" t="s">
        <v>1379</v>
      </c>
      <c r="I32" s="42" t="s">
        <v>1254</v>
      </c>
      <c r="J32" s="13" t="s">
        <v>1254</v>
      </c>
      <c r="K32" s="13" t="s">
        <v>2017</v>
      </c>
      <c r="L32" s="60" t="s">
        <v>1751</v>
      </c>
      <c r="M32" s="64">
        <v>1</v>
      </c>
      <c r="N32" s="111">
        <v>1</v>
      </c>
      <c r="O32" s="142"/>
    </row>
    <row r="33" spans="1:15" ht="32.25" customHeight="1" x14ac:dyDescent="0.2">
      <c r="B33" s="8" t="s">
        <v>701</v>
      </c>
      <c r="C33" s="8" t="s">
        <v>38</v>
      </c>
      <c r="D33" s="8" t="s">
        <v>37</v>
      </c>
      <c r="E33" s="8" t="s">
        <v>709</v>
      </c>
      <c r="F33" s="15">
        <v>2</v>
      </c>
      <c r="G33" s="15" t="s">
        <v>1191</v>
      </c>
      <c r="H33" s="61" t="s">
        <v>1108</v>
      </c>
      <c r="I33" s="42" t="s">
        <v>1109</v>
      </c>
      <c r="J33" s="17" t="s">
        <v>1490</v>
      </c>
      <c r="K33" s="17" t="s">
        <v>2205</v>
      </c>
      <c r="L33" s="2"/>
      <c r="M33" s="2"/>
    </row>
    <row r="34" spans="1:15" ht="32.25" customHeight="1" x14ac:dyDescent="0.2">
      <c r="B34" s="73"/>
      <c r="C34" s="73"/>
      <c r="D34" s="73"/>
      <c r="E34" s="73"/>
      <c r="F34" s="75"/>
      <c r="G34" s="75"/>
      <c r="H34" s="74"/>
      <c r="I34" s="76"/>
      <c r="J34" s="77"/>
      <c r="K34" s="81"/>
      <c r="L34" s="2"/>
      <c r="M34" s="2"/>
    </row>
    <row r="35" spans="1:15" ht="409.5" customHeight="1" x14ac:dyDescent="0.2">
      <c r="A35" s="197"/>
      <c r="B35" s="192" t="s">
        <v>701</v>
      </c>
      <c r="C35" s="192" t="s">
        <v>38</v>
      </c>
      <c r="D35" s="192" t="s">
        <v>41</v>
      </c>
      <c r="E35" s="192" t="s">
        <v>710</v>
      </c>
      <c r="F35" s="175">
        <v>2</v>
      </c>
      <c r="G35" s="175" t="s">
        <v>1191</v>
      </c>
      <c r="H35" s="177" t="s">
        <v>711</v>
      </c>
      <c r="I35" s="180" t="s">
        <v>1255</v>
      </c>
      <c r="J35" s="209" t="s">
        <v>1815</v>
      </c>
      <c r="K35" s="199" t="s">
        <v>2120</v>
      </c>
      <c r="L35" s="213"/>
      <c r="M35" s="204"/>
    </row>
    <row r="36" spans="1:15" ht="68.25" customHeight="1" x14ac:dyDescent="0.2">
      <c r="A36" s="197"/>
      <c r="B36" s="193"/>
      <c r="C36" s="193"/>
      <c r="D36" s="193"/>
      <c r="E36" s="193"/>
      <c r="F36" s="176"/>
      <c r="G36" s="176"/>
      <c r="H36" s="178"/>
      <c r="I36" s="181"/>
      <c r="J36" s="207"/>
      <c r="K36" s="207"/>
      <c r="L36" s="214"/>
      <c r="M36" s="204"/>
    </row>
    <row r="37" spans="1:15" ht="78.75" x14ac:dyDescent="0.2">
      <c r="B37" s="8" t="s">
        <v>701</v>
      </c>
      <c r="C37" s="8" t="s">
        <v>38</v>
      </c>
      <c r="D37" s="8" t="s">
        <v>48</v>
      </c>
      <c r="E37" s="8" t="s">
        <v>712</v>
      </c>
      <c r="F37" s="15">
        <v>1</v>
      </c>
      <c r="G37" s="15" t="s">
        <v>1191</v>
      </c>
      <c r="H37" s="61" t="s">
        <v>713</v>
      </c>
      <c r="I37" s="42" t="s">
        <v>1112</v>
      </c>
      <c r="J37" s="45" t="s">
        <v>1816</v>
      </c>
      <c r="K37" s="37" t="s">
        <v>2003</v>
      </c>
      <c r="L37" s="2"/>
      <c r="M37" s="2"/>
    </row>
    <row r="38" spans="1:15" ht="22.5" x14ac:dyDescent="0.2">
      <c r="B38" s="8" t="s">
        <v>701</v>
      </c>
      <c r="C38" s="8" t="s">
        <v>38</v>
      </c>
      <c r="D38" s="8" t="s">
        <v>51</v>
      </c>
      <c r="E38" s="8" t="s">
        <v>714</v>
      </c>
      <c r="F38" s="15">
        <v>2</v>
      </c>
      <c r="G38" s="15" t="s">
        <v>1191</v>
      </c>
      <c r="H38" s="61" t="s">
        <v>1101</v>
      </c>
      <c r="I38" s="42" t="s">
        <v>1113</v>
      </c>
      <c r="J38" s="42" t="s">
        <v>1527</v>
      </c>
      <c r="K38" s="13" t="s">
        <v>1527</v>
      </c>
      <c r="L38" s="2"/>
      <c r="M38" s="2"/>
    </row>
    <row r="39" spans="1:15" ht="123.75" x14ac:dyDescent="0.2">
      <c r="B39" s="8" t="s">
        <v>715</v>
      </c>
      <c r="C39" s="8" t="s">
        <v>37</v>
      </c>
      <c r="D39" s="8" t="s">
        <v>38</v>
      </c>
      <c r="E39" s="8" t="s">
        <v>716</v>
      </c>
      <c r="F39" s="15">
        <v>1</v>
      </c>
      <c r="G39" s="15" t="s">
        <v>1191</v>
      </c>
      <c r="H39" s="61" t="s">
        <v>717</v>
      </c>
      <c r="I39" s="42" t="s">
        <v>1114</v>
      </c>
      <c r="J39" s="13" t="s">
        <v>1504</v>
      </c>
      <c r="K39" s="93" t="s">
        <v>2121</v>
      </c>
      <c r="L39" s="61" t="s">
        <v>1752</v>
      </c>
      <c r="M39" s="65">
        <v>1</v>
      </c>
      <c r="N39" s="111">
        <v>1</v>
      </c>
      <c r="O39" s="142"/>
    </row>
    <row r="40" spans="1:15" ht="78.75" x14ac:dyDescent="0.2">
      <c r="B40" s="8" t="s">
        <v>715</v>
      </c>
      <c r="C40" s="8" t="s">
        <v>38</v>
      </c>
      <c r="D40" s="8" t="s">
        <v>37</v>
      </c>
      <c r="E40" s="8" t="s">
        <v>718</v>
      </c>
      <c r="F40" s="15">
        <v>0</v>
      </c>
      <c r="G40" s="15" t="s">
        <v>1194</v>
      </c>
      <c r="H40" s="61" t="s">
        <v>1102</v>
      </c>
      <c r="I40" s="42" t="s">
        <v>1302</v>
      </c>
      <c r="J40" s="37" t="s">
        <v>1817</v>
      </c>
      <c r="K40" s="37" t="s">
        <v>2004</v>
      </c>
      <c r="L40" s="2"/>
      <c r="M40" s="2"/>
    </row>
    <row r="41" spans="1:15" ht="33.75" x14ac:dyDescent="0.2">
      <c r="B41" s="8" t="s">
        <v>715</v>
      </c>
      <c r="C41" s="8" t="s">
        <v>38</v>
      </c>
      <c r="D41" s="8" t="s">
        <v>41</v>
      </c>
      <c r="E41" s="8" t="s">
        <v>719</v>
      </c>
      <c r="F41" s="15" t="s">
        <v>3</v>
      </c>
      <c r="G41" s="15" t="s">
        <v>1194</v>
      </c>
      <c r="H41" s="61" t="s">
        <v>720</v>
      </c>
      <c r="I41" s="42" t="s">
        <v>1256</v>
      </c>
      <c r="J41" s="17" t="s">
        <v>1491</v>
      </c>
      <c r="K41" s="17" t="s">
        <v>1491</v>
      </c>
      <c r="L41" s="2"/>
      <c r="M41" s="2"/>
    </row>
    <row r="42" spans="1:15" ht="114.75" customHeight="1" x14ac:dyDescent="0.2">
      <c r="B42" s="8" t="s">
        <v>721</v>
      </c>
      <c r="C42" s="8" t="s">
        <v>37</v>
      </c>
      <c r="D42" s="8" t="s">
        <v>38</v>
      </c>
      <c r="E42" s="8" t="s">
        <v>722</v>
      </c>
      <c r="F42" s="15">
        <v>0</v>
      </c>
      <c r="G42" s="15" t="s">
        <v>1191</v>
      </c>
      <c r="H42" s="61" t="s">
        <v>1377</v>
      </c>
      <c r="I42" s="42" t="s">
        <v>0</v>
      </c>
      <c r="J42" s="37" t="s">
        <v>1378</v>
      </c>
      <c r="K42" s="17" t="s">
        <v>2175</v>
      </c>
      <c r="L42" s="60" t="s">
        <v>1753</v>
      </c>
      <c r="M42" s="63" t="s">
        <v>1488</v>
      </c>
      <c r="N42" s="136">
        <f>110/192</f>
        <v>0.57291666666666663</v>
      </c>
      <c r="O42" s="128"/>
    </row>
    <row r="43" spans="1:15" ht="67.5" x14ac:dyDescent="0.2">
      <c r="B43" s="8" t="s">
        <v>721</v>
      </c>
      <c r="C43" s="8" t="s">
        <v>41</v>
      </c>
      <c r="D43" s="8" t="s">
        <v>38</v>
      </c>
      <c r="E43" s="8" t="s">
        <v>723</v>
      </c>
      <c r="F43" s="15">
        <v>0</v>
      </c>
      <c r="G43" s="15" t="s">
        <v>1191</v>
      </c>
      <c r="H43" s="61" t="s">
        <v>724</v>
      </c>
      <c r="I43" s="42" t="s">
        <v>0</v>
      </c>
      <c r="J43" s="37" t="s">
        <v>2177</v>
      </c>
      <c r="K43" s="17" t="s">
        <v>2176</v>
      </c>
      <c r="L43" s="60" t="s">
        <v>1754</v>
      </c>
      <c r="M43" s="67">
        <v>0.94</v>
      </c>
      <c r="N43" s="102">
        <f>103/192</f>
        <v>0.53645833333333337</v>
      </c>
      <c r="O43" s="128"/>
    </row>
    <row r="44" spans="1:15" ht="127.5" customHeight="1" x14ac:dyDescent="0.2">
      <c r="B44" s="8" t="s">
        <v>721</v>
      </c>
      <c r="C44" s="8" t="s">
        <v>38</v>
      </c>
      <c r="D44" s="8" t="s">
        <v>37</v>
      </c>
      <c r="E44" s="8" t="s">
        <v>725</v>
      </c>
      <c r="F44" s="15">
        <v>0</v>
      </c>
      <c r="G44" s="15" t="s">
        <v>1191</v>
      </c>
      <c r="H44" s="61" t="s">
        <v>726</v>
      </c>
      <c r="I44" s="42" t="s">
        <v>0</v>
      </c>
      <c r="J44" s="13" t="s">
        <v>0</v>
      </c>
      <c r="K44" s="13" t="s">
        <v>2126</v>
      </c>
      <c r="L44" s="2"/>
      <c r="M44" s="2"/>
    </row>
    <row r="45" spans="1:15" ht="90" x14ac:dyDescent="0.2">
      <c r="B45" s="8" t="s">
        <v>721</v>
      </c>
      <c r="C45" s="8" t="s">
        <v>38</v>
      </c>
      <c r="D45" s="8" t="s">
        <v>41</v>
      </c>
      <c r="E45" s="8" t="s">
        <v>727</v>
      </c>
      <c r="F45" s="15">
        <v>0</v>
      </c>
      <c r="G45" s="15" t="s">
        <v>1217</v>
      </c>
      <c r="H45" s="61" t="s">
        <v>728</v>
      </c>
      <c r="I45" s="42" t="s">
        <v>1257</v>
      </c>
      <c r="J45" s="37" t="s">
        <v>1492</v>
      </c>
      <c r="K45" s="13" t="s">
        <v>2122</v>
      </c>
      <c r="L45" s="2"/>
      <c r="M45" s="2"/>
    </row>
    <row r="46" spans="1:15" ht="82.5" customHeight="1" x14ac:dyDescent="0.2">
      <c r="B46" s="8" t="s">
        <v>729</v>
      </c>
      <c r="C46" s="8" t="s">
        <v>37</v>
      </c>
      <c r="D46" s="8" t="s">
        <v>38</v>
      </c>
      <c r="E46" s="8" t="s">
        <v>730</v>
      </c>
      <c r="F46" s="15">
        <v>1</v>
      </c>
      <c r="G46" s="15" t="s">
        <v>1191</v>
      </c>
      <c r="H46" s="61" t="s">
        <v>731</v>
      </c>
      <c r="I46" s="44" t="s">
        <v>1258</v>
      </c>
      <c r="J46" s="17" t="s">
        <v>1414</v>
      </c>
      <c r="K46" s="17" t="s">
        <v>2168</v>
      </c>
      <c r="L46" s="60" t="s">
        <v>1755</v>
      </c>
      <c r="M46" s="64" t="s">
        <v>1756</v>
      </c>
      <c r="N46" s="157">
        <v>1</v>
      </c>
      <c r="O46" s="47"/>
    </row>
    <row r="47" spans="1:15" ht="180" x14ac:dyDescent="0.2">
      <c r="B47" s="8" t="s">
        <v>729</v>
      </c>
      <c r="C47" s="8" t="s">
        <v>41</v>
      </c>
      <c r="D47" s="8" t="s">
        <v>38</v>
      </c>
      <c r="E47" s="8" t="s">
        <v>732</v>
      </c>
      <c r="F47" s="15">
        <v>0</v>
      </c>
      <c r="G47" s="15" t="s">
        <v>1191</v>
      </c>
      <c r="H47" s="61" t="s">
        <v>733</v>
      </c>
      <c r="I47" s="42" t="s">
        <v>1050</v>
      </c>
      <c r="J47" s="17" t="s">
        <v>1415</v>
      </c>
      <c r="K47" s="17" t="s">
        <v>2169</v>
      </c>
      <c r="L47" s="61" t="s">
        <v>1757</v>
      </c>
      <c r="M47" s="68">
        <v>8.9999999999999993E-3</v>
      </c>
      <c r="N47" s="154">
        <f>15/20</f>
        <v>0.75</v>
      </c>
      <c r="O47" s="47"/>
    </row>
    <row r="48" spans="1:15" ht="123.75" x14ac:dyDescent="0.2">
      <c r="B48" s="8" t="s">
        <v>729</v>
      </c>
      <c r="C48" s="8" t="s">
        <v>48</v>
      </c>
      <c r="D48" s="8" t="s">
        <v>38</v>
      </c>
      <c r="E48" s="8" t="s">
        <v>734</v>
      </c>
      <c r="F48" s="15">
        <v>0</v>
      </c>
      <c r="G48" s="15" t="s">
        <v>1191</v>
      </c>
      <c r="H48" s="61" t="s">
        <v>735</v>
      </c>
      <c r="I48" s="42" t="s">
        <v>1050</v>
      </c>
      <c r="J48" s="17" t="s">
        <v>1416</v>
      </c>
      <c r="K48" s="17" t="s">
        <v>2170</v>
      </c>
      <c r="L48" s="60" t="s">
        <v>1758</v>
      </c>
      <c r="M48" s="64">
        <v>0.04</v>
      </c>
      <c r="N48" s="152">
        <f>10/25</f>
        <v>0.4</v>
      </c>
      <c r="O48" s="47"/>
    </row>
    <row r="49" spans="2:15" ht="22.5" x14ac:dyDescent="0.2">
      <c r="B49" s="8" t="s">
        <v>729</v>
      </c>
      <c r="C49" s="8" t="s">
        <v>38</v>
      </c>
      <c r="D49" s="8" t="s">
        <v>37</v>
      </c>
      <c r="E49" s="8" t="s">
        <v>736</v>
      </c>
      <c r="F49" s="15">
        <v>1</v>
      </c>
      <c r="G49" s="15" t="s">
        <v>1191</v>
      </c>
      <c r="H49" s="61" t="s">
        <v>737</v>
      </c>
      <c r="I49" s="42" t="s">
        <v>1259</v>
      </c>
      <c r="J49" s="49" t="s">
        <v>1380</v>
      </c>
      <c r="K49" s="17" t="s">
        <v>2171</v>
      </c>
      <c r="L49" s="2"/>
      <c r="M49" s="2"/>
    </row>
    <row r="50" spans="2:15" ht="22.5" x14ac:dyDescent="0.2">
      <c r="B50" s="8" t="s">
        <v>729</v>
      </c>
      <c r="C50" s="8" t="s">
        <v>38</v>
      </c>
      <c r="D50" s="8" t="s">
        <v>41</v>
      </c>
      <c r="E50" s="8" t="s">
        <v>738</v>
      </c>
      <c r="F50" s="15">
        <v>1</v>
      </c>
      <c r="G50" s="15" t="s">
        <v>1191</v>
      </c>
      <c r="H50" s="61" t="s">
        <v>739</v>
      </c>
      <c r="I50" s="42" t="s">
        <v>1260</v>
      </c>
      <c r="J50" s="46" t="s">
        <v>1103</v>
      </c>
      <c r="K50" s="17" t="s">
        <v>2172</v>
      </c>
      <c r="L50" s="2"/>
      <c r="M50" s="2"/>
    </row>
    <row r="51" spans="2:15" ht="78.75" x14ac:dyDescent="0.2">
      <c r="B51" s="8" t="s">
        <v>729</v>
      </c>
      <c r="C51" s="8" t="s">
        <v>38</v>
      </c>
      <c r="D51" s="8" t="s">
        <v>48</v>
      </c>
      <c r="E51" s="8" t="s">
        <v>740</v>
      </c>
      <c r="F51" s="15">
        <v>0</v>
      </c>
      <c r="G51" s="15" t="s">
        <v>1191</v>
      </c>
      <c r="H51" s="61" t="s">
        <v>741</v>
      </c>
      <c r="I51" s="42" t="s">
        <v>1104</v>
      </c>
      <c r="J51" s="37" t="s">
        <v>1417</v>
      </c>
      <c r="K51" s="17" t="s">
        <v>2173</v>
      </c>
      <c r="L51" s="2"/>
      <c r="M51" s="2"/>
    </row>
    <row r="52" spans="2:15" ht="56.25" customHeight="1" x14ac:dyDescent="0.2">
      <c r="B52" s="8" t="s">
        <v>729</v>
      </c>
      <c r="C52" s="8" t="s">
        <v>38</v>
      </c>
      <c r="D52" s="8" t="s">
        <v>51</v>
      </c>
      <c r="E52" s="8" t="s">
        <v>742</v>
      </c>
      <c r="F52" s="15">
        <v>0</v>
      </c>
      <c r="G52" s="15" t="s">
        <v>1191</v>
      </c>
      <c r="H52" s="61" t="s">
        <v>743</v>
      </c>
      <c r="I52" s="42" t="s">
        <v>0</v>
      </c>
      <c r="J52" s="13" t="s">
        <v>0</v>
      </c>
      <c r="K52" s="13" t="s">
        <v>2174</v>
      </c>
      <c r="L52" s="2"/>
      <c r="M52" s="2"/>
    </row>
    <row r="53" spans="2:15" ht="213.75" x14ac:dyDescent="0.2">
      <c r="B53" s="8" t="s">
        <v>744</v>
      </c>
      <c r="C53" s="8" t="s">
        <v>37</v>
      </c>
      <c r="D53" s="8" t="s">
        <v>38</v>
      </c>
      <c r="E53" s="8" t="s">
        <v>745</v>
      </c>
      <c r="F53" s="15">
        <v>2</v>
      </c>
      <c r="G53" s="15" t="s">
        <v>1191</v>
      </c>
      <c r="H53" s="61" t="s">
        <v>746</v>
      </c>
      <c r="I53" s="42" t="s">
        <v>1105</v>
      </c>
      <c r="J53" s="60" t="s">
        <v>1533</v>
      </c>
      <c r="K53" s="137" t="s">
        <v>2206</v>
      </c>
      <c r="L53" s="60" t="s">
        <v>1759</v>
      </c>
      <c r="M53" s="64">
        <v>1.55</v>
      </c>
      <c r="N53" s="64" t="s">
        <v>2207</v>
      </c>
      <c r="O53" s="142"/>
    </row>
    <row r="54" spans="2:15" ht="408.75" customHeight="1" x14ac:dyDescent="0.2">
      <c r="B54" s="8" t="s">
        <v>744</v>
      </c>
      <c r="C54" s="8" t="s">
        <v>38</v>
      </c>
      <c r="D54" s="8" t="s">
        <v>37</v>
      </c>
      <c r="E54" s="8" t="s">
        <v>747</v>
      </c>
      <c r="F54" s="15">
        <v>2</v>
      </c>
      <c r="G54" s="15" t="s">
        <v>1191</v>
      </c>
      <c r="H54" s="61" t="s">
        <v>748</v>
      </c>
      <c r="I54" s="42" t="s">
        <v>1261</v>
      </c>
      <c r="J54" s="37" t="s">
        <v>1818</v>
      </c>
      <c r="K54" s="37" t="s">
        <v>2138</v>
      </c>
      <c r="L54" s="2"/>
      <c r="M54" s="2"/>
    </row>
    <row r="55" spans="2:15" ht="22.5" x14ac:dyDescent="0.2">
      <c r="B55" s="8" t="s">
        <v>744</v>
      </c>
      <c r="C55" s="8" t="s">
        <v>38</v>
      </c>
      <c r="D55" s="8" t="s">
        <v>41</v>
      </c>
      <c r="E55" s="8" t="s">
        <v>749</v>
      </c>
      <c r="F55" s="15">
        <v>1</v>
      </c>
      <c r="G55" s="15" t="s">
        <v>1191</v>
      </c>
      <c r="H55" s="61" t="s">
        <v>750</v>
      </c>
      <c r="I55" s="42" t="s">
        <v>1115</v>
      </c>
      <c r="J55" s="13" t="s">
        <v>1381</v>
      </c>
      <c r="K55" s="13" t="s">
        <v>2005</v>
      </c>
      <c r="L55" s="2"/>
      <c r="M55" s="2"/>
    </row>
    <row r="56" spans="2:15" ht="123" customHeight="1" x14ac:dyDescent="0.2">
      <c r="B56" s="8" t="s">
        <v>751</v>
      </c>
      <c r="C56" s="8" t="s">
        <v>37</v>
      </c>
      <c r="D56" s="8" t="s">
        <v>38</v>
      </c>
      <c r="E56" s="8" t="s">
        <v>752</v>
      </c>
      <c r="F56" s="15">
        <v>0</v>
      </c>
      <c r="G56" s="15" t="s">
        <v>1191</v>
      </c>
      <c r="H56" s="61" t="s">
        <v>1106</v>
      </c>
      <c r="I56" s="42" t="s">
        <v>1175</v>
      </c>
      <c r="J56" s="13" t="s">
        <v>1175</v>
      </c>
      <c r="K56" s="13" t="s">
        <v>2127</v>
      </c>
      <c r="L56" s="129" t="s">
        <v>1760</v>
      </c>
      <c r="M56" s="64">
        <v>0</v>
      </c>
      <c r="N56" s="102">
        <f>3/6</f>
        <v>0.5</v>
      </c>
      <c r="O56" s="128"/>
    </row>
    <row r="57" spans="2:15" ht="180" x14ac:dyDescent="0.2">
      <c r="B57" s="8" t="s">
        <v>751</v>
      </c>
      <c r="C57" s="8" t="s">
        <v>41</v>
      </c>
      <c r="D57" s="8" t="s">
        <v>38</v>
      </c>
      <c r="E57" s="8" t="s">
        <v>753</v>
      </c>
      <c r="F57" s="15" t="s">
        <v>3</v>
      </c>
      <c r="G57" s="15" t="s">
        <v>1191</v>
      </c>
      <c r="H57" s="61" t="s">
        <v>1107</v>
      </c>
      <c r="I57" s="42" t="s">
        <v>1382</v>
      </c>
      <c r="J57" s="13" t="s">
        <v>1382</v>
      </c>
      <c r="K57" s="13" t="s">
        <v>1382</v>
      </c>
      <c r="L57" s="125" t="s">
        <v>1761</v>
      </c>
      <c r="M57" s="65">
        <v>0</v>
      </c>
      <c r="N57" s="120">
        <v>0</v>
      </c>
      <c r="O57" s="143"/>
    </row>
    <row r="58" spans="2:15" ht="22.5" x14ac:dyDescent="0.2">
      <c r="B58" s="8" t="s">
        <v>751</v>
      </c>
      <c r="C58" s="8" t="s">
        <v>38</v>
      </c>
      <c r="D58" s="8" t="s">
        <v>37</v>
      </c>
      <c r="E58" s="8" t="s">
        <v>754</v>
      </c>
      <c r="F58" s="15">
        <v>1</v>
      </c>
      <c r="G58" s="15" t="s">
        <v>1191</v>
      </c>
      <c r="H58" s="61" t="s">
        <v>755</v>
      </c>
      <c r="I58" s="42" t="s">
        <v>1262</v>
      </c>
      <c r="J58" s="13" t="s">
        <v>1819</v>
      </c>
      <c r="K58" s="13" t="s">
        <v>2128</v>
      </c>
      <c r="L58" s="47"/>
      <c r="M58" s="2"/>
    </row>
    <row r="59" spans="2:15" x14ac:dyDescent="0.2">
      <c r="B59" s="8" t="s">
        <v>751</v>
      </c>
      <c r="C59" s="8" t="s">
        <v>38</v>
      </c>
      <c r="D59" s="8" t="s">
        <v>41</v>
      </c>
      <c r="E59" s="8" t="s">
        <v>756</v>
      </c>
      <c r="F59" s="15">
        <v>0</v>
      </c>
      <c r="G59" s="15" t="s">
        <v>1191</v>
      </c>
      <c r="H59" s="61" t="s">
        <v>757</v>
      </c>
      <c r="I59" s="42" t="s">
        <v>1176</v>
      </c>
      <c r="J59" s="47" t="s">
        <v>1176</v>
      </c>
      <c r="K59" s="47" t="s">
        <v>1176</v>
      </c>
      <c r="L59" s="47"/>
      <c r="M59" s="2"/>
    </row>
    <row r="60" spans="2:15" ht="94.5" customHeight="1" x14ac:dyDescent="0.2">
      <c r="B60" s="8" t="s">
        <v>751</v>
      </c>
      <c r="C60" s="8" t="s">
        <v>38</v>
      </c>
      <c r="D60" s="8" t="s">
        <v>48</v>
      </c>
      <c r="E60" s="8" t="s">
        <v>758</v>
      </c>
      <c r="F60" s="15">
        <v>0</v>
      </c>
      <c r="G60" s="15" t="s">
        <v>1191</v>
      </c>
      <c r="H60" s="61" t="s">
        <v>759</v>
      </c>
      <c r="I60" s="42" t="s">
        <v>1110</v>
      </c>
      <c r="J60" s="13" t="s">
        <v>1103</v>
      </c>
      <c r="K60" s="37" t="s">
        <v>2129</v>
      </c>
      <c r="L60" s="118"/>
      <c r="M60" s="2"/>
    </row>
    <row r="61" spans="2:15" ht="22.5" x14ac:dyDescent="0.2">
      <c r="B61" s="8" t="s">
        <v>751</v>
      </c>
      <c r="C61" s="8" t="s">
        <v>38</v>
      </c>
      <c r="D61" s="8" t="s">
        <v>51</v>
      </c>
      <c r="E61" s="8" t="s">
        <v>760</v>
      </c>
      <c r="F61" s="15">
        <v>0</v>
      </c>
      <c r="G61" s="15" t="s">
        <v>1191</v>
      </c>
      <c r="H61" s="61" t="s">
        <v>761</v>
      </c>
      <c r="I61" s="42" t="s">
        <v>1103</v>
      </c>
      <c r="J61" s="13" t="s">
        <v>1103</v>
      </c>
      <c r="K61" s="13" t="s">
        <v>2010</v>
      </c>
      <c r="L61" s="8"/>
      <c r="M61" s="2"/>
    </row>
    <row r="62" spans="2:15" ht="22.5" x14ac:dyDescent="0.2">
      <c r="B62" s="8" t="s">
        <v>762</v>
      </c>
      <c r="C62" s="8" t="s">
        <v>37</v>
      </c>
      <c r="D62" s="8" t="s">
        <v>38</v>
      </c>
      <c r="E62" s="8" t="s">
        <v>763</v>
      </c>
      <c r="F62" s="15">
        <v>1</v>
      </c>
      <c r="G62" s="15" t="s">
        <v>1191</v>
      </c>
      <c r="H62" s="61" t="s">
        <v>764</v>
      </c>
      <c r="I62" s="44" t="s">
        <v>1263</v>
      </c>
      <c r="J62" s="37" t="s">
        <v>1383</v>
      </c>
      <c r="K62" s="37" t="s">
        <v>1028</v>
      </c>
      <c r="L62" s="109" t="s">
        <v>1762</v>
      </c>
      <c r="M62" s="64">
        <v>0</v>
      </c>
      <c r="N62" s="111">
        <v>0</v>
      </c>
      <c r="O62" s="143"/>
    </row>
    <row r="63" spans="2:15" ht="123.75" x14ac:dyDescent="0.2">
      <c r="B63" s="8" t="s">
        <v>762</v>
      </c>
      <c r="C63" s="8" t="s">
        <v>41</v>
      </c>
      <c r="D63" s="8" t="s">
        <v>38</v>
      </c>
      <c r="E63" s="8" t="s">
        <v>765</v>
      </c>
      <c r="F63" s="15">
        <v>2</v>
      </c>
      <c r="G63" s="15" t="s">
        <v>1194</v>
      </c>
      <c r="H63" s="61" t="s">
        <v>766</v>
      </c>
      <c r="I63" s="44" t="s">
        <v>1116</v>
      </c>
      <c r="J63" s="17" t="s">
        <v>1116</v>
      </c>
      <c r="K63" s="17" t="s">
        <v>2007</v>
      </c>
      <c r="L63" s="109" t="s">
        <v>1763</v>
      </c>
      <c r="M63" s="64">
        <v>1</v>
      </c>
      <c r="N63" s="111">
        <v>1</v>
      </c>
      <c r="O63" s="142"/>
    </row>
    <row r="64" spans="2:15" ht="225" x14ac:dyDescent="0.2">
      <c r="B64" s="8" t="s">
        <v>762</v>
      </c>
      <c r="C64" s="8" t="s">
        <v>48</v>
      </c>
      <c r="D64" s="8" t="s">
        <v>38</v>
      </c>
      <c r="E64" s="8" t="s">
        <v>767</v>
      </c>
      <c r="F64" s="15">
        <v>2</v>
      </c>
      <c r="G64" s="15" t="s">
        <v>1191</v>
      </c>
      <c r="H64" s="61" t="s">
        <v>768</v>
      </c>
      <c r="I64" s="44" t="s">
        <v>1264</v>
      </c>
      <c r="J64" s="45" t="s">
        <v>1384</v>
      </c>
      <c r="K64" s="50" t="s">
        <v>2123</v>
      </c>
      <c r="L64" s="109" t="s">
        <v>1764</v>
      </c>
      <c r="M64" s="64">
        <v>0.93</v>
      </c>
      <c r="N64" s="102">
        <f>14/15</f>
        <v>0.93333333333333335</v>
      </c>
      <c r="O64" s="142"/>
    </row>
    <row r="65" spans="2:15" ht="45" x14ac:dyDescent="0.2">
      <c r="B65" s="8" t="s">
        <v>762</v>
      </c>
      <c r="C65" s="8" t="s">
        <v>51</v>
      </c>
      <c r="D65" s="8" t="s">
        <v>38</v>
      </c>
      <c r="E65" s="8" t="s">
        <v>769</v>
      </c>
      <c r="F65" s="15">
        <v>0</v>
      </c>
      <c r="G65" s="15" t="s">
        <v>1191</v>
      </c>
      <c r="H65" s="61" t="s">
        <v>770</v>
      </c>
      <c r="I65" s="42" t="s">
        <v>1103</v>
      </c>
      <c r="J65" s="13" t="s">
        <v>1103</v>
      </c>
      <c r="K65" s="13" t="s">
        <v>2010</v>
      </c>
      <c r="L65" s="109" t="s">
        <v>1765</v>
      </c>
      <c r="M65" s="64">
        <v>0</v>
      </c>
      <c r="N65" s="111">
        <v>0</v>
      </c>
      <c r="O65" s="143"/>
    </row>
    <row r="66" spans="2:15" ht="22.5" x14ac:dyDescent="0.2">
      <c r="B66" s="8" t="s">
        <v>762</v>
      </c>
      <c r="C66" s="8" t="s">
        <v>54</v>
      </c>
      <c r="D66" s="8" t="s">
        <v>38</v>
      </c>
      <c r="E66" s="8" t="s">
        <v>771</v>
      </c>
      <c r="F66" s="15" t="s">
        <v>3</v>
      </c>
      <c r="G66" s="15" t="s">
        <v>1191</v>
      </c>
      <c r="H66" s="61" t="s">
        <v>772</v>
      </c>
      <c r="I66" s="42" t="s">
        <v>0</v>
      </c>
      <c r="J66" s="13" t="s">
        <v>0</v>
      </c>
      <c r="K66" s="13" t="s">
        <v>1028</v>
      </c>
      <c r="L66" s="109" t="s">
        <v>1766</v>
      </c>
      <c r="M66" s="110" t="s">
        <v>1767</v>
      </c>
      <c r="N66" s="111">
        <v>0</v>
      </c>
      <c r="O66" s="143"/>
    </row>
    <row r="67" spans="2:15" ht="90" x14ac:dyDescent="0.2">
      <c r="B67" s="8" t="s">
        <v>762</v>
      </c>
      <c r="C67" s="8" t="s">
        <v>57</v>
      </c>
      <c r="D67" s="8" t="s">
        <v>38</v>
      </c>
      <c r="E67" s="8" t="s">
        <v>773</v>
      </c>
      <c r="F67" s="15">
        <v>0</v>
      </c>
      <c r="G67" s="15" t="s">
        <v>1191</v>
      </c>
      <c r="H67" s="61" t="s">
        <v>1768</v>
      </c>
      <c r="I67" s="42" t="s">
        <v>1103</v>
      </c>
      <c r="J67" s="13" t="s">
        <v>1103</v>
      </c>
      <c r="K67" s="13" t="s">
        <v>1028</v>
      </c>
      <c r="L67" s="109" t="s">
        <v>1769</v>
      </c>
      <c r="M67" s="64">
        <v>0</v>
      </c>
      <c r="N67" s="111">
        <v>0</v>
      </c>
      <c r="O67" s="143"/>
    </row>
    <row r="68" spans="2:15" ht="22.5" x14ac:dyDescent="0.2">
      <c r="B68" s="8" t="s">
        <v>762</v>
      </c>
      <c r="C68" s="8" t="s">
        <v>60</v>
      </c>
      <c r="D68" s="8" t="s">
        <v>38</v>
      </c>
      <c r="E68" s="8" t="s">
        <v>774</v>
      </c>
      <c r="F68" s="15">
        <v>2</v>
      </c>
      <c r="G68" s="15" t="s">
        <v>1191</v>
      </c>
      <c r="H68" s="61" t="s">
        <v>775</v>
      </c>
      <c r="I68" s="42" t="s">
        <v>1265</v>
      </c>
      <c r="J68" s="49" t="s">
        <v>1103</v>
      </c>
      <c r="K68" s="49" t="s">
        <v>1028</v>
      </c>
      <c r="L68" s="109" t="s">
        <v>1770</v>
      </c>
      <c r="M68" s="64">
        <v>0</v>
      </c>
      <c r="N68" s="111">
        <v>0</v>
      </c>
      <c r="O68" s="143"/>
    </row>
    <row r="69" spans="2:15" x14ac:dyDescent="0.2">
      <c r="B69" s="8" t="s">
        <v>762</v>
      </c>
      <c r="C69" s="8" t="s">
        <v>38</v>
      </c>
      <c r="D69" s="8" t="s">
        <v>37</v>
      </c>
      <c r="E69" s="8" t="s">
        <v>776</v>
      </c>
      <c r="F69" s="15">
        <v>0</v>
      </c>
      <c r="G69" s="15" t="s">
        <v>1191</v>
      </c>
      <c r="H69" s="61" t="s">
        <v>777</v>
      </c>
      <c r="I69" s="42" t="s">
        <v>1103</v>
      </c>
      <c r="J69" s="13" t="s">
        <v>1103</v>
      </c>
      <c r="K69" s="93" t="s">
        <v>1028</v>
      </c>
      <c r="L69" s="2"/>
      <c r="M69" s="2"/>
    </row>
    <row r="70" spans="2:15" ht="45" x14ac:dyDescent="0.2">
      <c r="B70" s="8" t="s">
        <v>762</v>
      </c>
      <c r="C70" s="8" t="s">
        <v>38</v>
      </c>
      <c r="D70" s="8" t="s">
        <v>41</v>
      </c>
      <c r="E70" s="8" t="s">
        <v>778</v>
      </c>
      <c r="F70" s="15">
        <v>2</v>
      </c>
      <c r="G70" s="15" t="s">
        <v>1194</v>
      </c>
      <c r="H70" s="61" t="s">
        <v>779</v>
      </c>
      <c r="I70" s="42" t="s">
        <v>1118</v>
      </c>
      <c r="J70" s="13" t="s">
        <v>1493</v>
      </c>
      <c r="K70" s="13" t="s">
        <v>2008</v>
      </c>
      <c r="L70" s="2"/>
      <c r="M70" s="2"/>
    </row>
    <row r="71" spans="2:15" ht="22.5" x14ac:dyDescent="0.2">
      <c r="B71" s="8" t="s">
        <v>762</v>
      </c>
      <c r="C71" s="8" t="s">
        <v>38</v>
      </c>
      <c r="D71" s="8" t="s">
        <v>48</v>
      </c>
      <c r="E71" s="8" t="s">
        <v>780</v>
      </c>
      <c r="F71" s="15">
        <v>1</v>
      </c>
      <c r="G71" s="15" t="s">
        <v>1191</v>
      </c>
      <c r="H71" s="61" t="s">
        <v>1117</v>
      </c>
      <c r="I71" s="42" t="s">
        <v>1174</v>
      </c>
      <c r="J71" s="13" t="s">
        <v>1174</v>
      </c>
      <c r="K71" s="13" t="s">
        <v>2009</v>
      </c>
      <c r="L71" s="2"/>
      <c r="M71" s="2"/>
    </row>
    <row r="72" spans="2:15" ht="146.25" x14ac:dyDescent="0.2">
      <c r="B72" s="8" t="s">
        <v>762</v>
      </c>
      <c r="C72" s="8" t="s">
        <v>38</v>
      </c>
      <c r="D72" s="8" t="s">
        <v>51</v>
      </c>
      <c r="E72" s="8" t="s">
        <v>781</v>
      </c>
      <c r="F72" s="15">
        <v>2</v>
      </c>
      <c r="G72" s="15" t="s">
        <v>1191</v>
      </c>
      <c r="H72" s="61" t="s">
        <v>782</v>
      </c>
      <c r="I72" s="42" t="s">
        <v>1266</v>
      </c>
      <c r="J72" s="45" t="s">
        <v>1820</v>
      </c>
      <c r="K72" s="17" t="s">
        <v>2011</v>
      </c>
      <c r="L72" s="2"/>
      <c r="M72" s="2"/>
    </row>
    <row r="73" spans="2:15" ht="22.5" x14ac:dyDescent="0.2">
      <c r="B73" s="8" t="s">
        <v>762</v>
      </c>
      <c r="C73" s="8" t="s">
        <v>38</v>
      </c>
      <c r="D73" s="8" t="s">
        <v>54</v>
      </c>
      <c r="E73" s="8" t="s">
        <v>783</v>
      </c>
      <c r="F73" s="15">
        <v>0</v>
      </c>
      <c r="G73" s="15" t="s">
        <v>1191</v>
      </c>
      <c r="H73" s="61" t="s">
        <v>784</v>
      </c>
      <c r="I73" s="42" t="s">
        <v>1028</v>
      </c>
      <c r="J73" s="13" t="s">
        <v>1028</v>
      </c>
      <c r="K73" s="13" t="s">
        <v>1028</v>
      </c>
      <c r="L73" s="2"/>
      <c r="M73" s="2"/>
    </row>
    <row r="74" spans="2:15" ht="123.75" x14ac:dyDescent="0.2">
      <c r="B74" s="8" t="s">
        <v>762</v>
      </c>
      <c r="C74" s="8" t="s">
        <v>38</v>
      </c>
      <c r="D74" s="8" t="s">
        <v>57</v>
      </c>
      <c r="E74" s="8" t="s">
        <v>785</v>
      </c>
      <c r="F74" s="15">
        <v>1</v>
      </c>
      <c r="G74" s="15" t="s">
        <v>1191</v>
      </c>
      <c r="H74" s="61" t="s">
        <v>786</v>
      </c>
      <c r="I74" s="42" t="s">
        <v>1267</v>
      </c>
      <c r="J74" s="45" t="s">
        <v>1821</v>
      </c>
      <c r="K74" s="37" t="s">
        <v>2010</v>
      </c>
      <c r="L74" s="2"/>
      <c r="M74" s="2"/>
    </row>
  </sheetData>
  <autoFilter ref="B12:J74"/>
  <mergeCells count="21">
    <mergeCell ref="A7:I7"/>
    <mergeCell ref="A2:I2"/>
    <mergeCell ref="A3:I3"/>
    <mergeCell ref="A4:I4"/>
    <mergeCell ref="A5:I5"/>
    <mergeCell ref="A6:I6"/>
    <mergeCell ref="I35:I36"/>
    <mergeCell ref="J35:J36"/>
    <mergeCell ref="L35:L36"/>
    <mergeCell ref="M35:M36"/>
    <mergeCell ref="A8:I8"/>
    <mergeCell ref="A9:I9"/>
    <mergeCell ref="A35:A36"/>
    <mergeCell ref="B35:B36"/>
    <mergeCell ref="C35:C36"/>
    <mergeCell ref="D35:D36"/>
    <mergeCell ref="E35:E36"/>
    <mergeCell ref="F35:F36"/>
    <mergeCell ref="G35:G36"/>
    <mergeCell ref="H35:H36"/>
    <mergeCell ref="K35:K3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O125"/>
  <sheetViews>
    <sheetView topLeftCell="A7" zoomScale="80" zoomScaleNormal="80" workbookViewId="0">
      <selection activeCell="O123" sqref="O123:O125"/>
    </sheetView>
  </sheetViews>
  <sheetFormatPr baseColWidth="10" defaultColWidth="10.85546875" defaultRowHeight="11.25" x14ac:dyDescent="0.2"/>
  <cols>
    <col min="1" max="1" width="6.5703125" style="2" customWidth="1"/>
    <col min="2" max="2" width="6.42578125" style="3" customWidth="1"/>
    <col min="3" max="3" width="3.85546875" style="3" bestFit="1" customWidth="1"/>
    <col min="4" max="4" width="5.140625" style="3" bestFit="1" customWidth="1"/>
    <col min="5" max="5" width="6.140625" style="2" bestFit="1" customWidth="1"/>
    <col min="6" max="6" width="5.7109375" style="1" bestFit="1" customWidth="1"/>
    <col min="7" max="7" width="17.85546875" style="1" customWidth="1"/>
    <col min="8" max="8" width="64.42578125" style="2" bestFit="1" customWidth="1"/>
    <col min="9" max="9" width="71.28515625" style="4" bestFit="1" customWidth="1"/>
    <col min="10" max="10" width="56" style="35" customWidth="1"/>
    <col min="11" max="11" width="74" style="35" customWidth="1"/>
    <col min="12" max="12" width="27.28515625" style="35" customWidth="1"/>
    <col min="13" max="13" width="22.28515625" style="62" customWidth="1"/>
    <col min="14" max="14" width="18" style="2" customWidth="1"/>
    <col min="15" max="16384" width="10.85546875" style="2"/>
  </cols>
  <sheetData>
    <row r="2" spans="1:15" ht="24.75" customHeight="1" x14ac:dyDescent="0.2">
      <c r="A2" s="163" t="s">
        <v>787</v>
      </c>
      <c r="B2" s="169"/>
      <c r="C2" s="169"/>
      <c r="D2" s="169"/>
      <c r="E2" s="169"/>
      <c r="F2" s="169"/>
      <c r="G2" s="169"/>
      <c r="H2" s="169"/>
      <c r="I2" s="179"/>
    </row>
    <row r="3" spans="1:15" ht="8.25" customHeight="1" x14ac:dyDescent="0.2">
      <c r="A3" s="166" t="s">
        <v>788</v>
      </c>
      <c r="B3" s="167"/>
      <c r="C3" s="167"/>
      <c r="D3" s="167"/>
      <c r="E3" s="167"/>
      <c r="F3" s="167"/>
      <c r="G3" s="167"/>
      <c r="H3" s="167"/>
      <c r="I3" s="173"/>
    </row>
    <row r="4" spans="1:15" ht="9.75" customHeight="1" x14ac:dyDescent="0.2">
      <c r="A4" s="166" t="s">
        <v>789</v>
      </c>
      <c r="B4" s="167"/>
      <c r="C4" s="167"/>
      <c r="D4" s="167"/>
      <c r="E4" s="167"/>
      <c r="F4" s="167"/>
      <c r="G4" s="167"/>
      <c r="H4" s="167"/>
      <c r="I4" s="173"/>
    </row>
    <row r="5" spans="1:15" ht="25.5" customHeight="1" x14ac:dyDescent="0.2">
      <c r="A5" s="166" t="s">
        <v>790</v>
      </c>
      <c r="B5" s="167"/>
      <c r="C5" s="167"/>
      <c r="D5" s="167"/>
      <c r="E5" s="167"/>
      <c r="F5" s="167"/>
      <c r="G5" s="167"/>
      <c r="H5" s="167"/>
      <c r="I5" s="173"/>
    </row>
    <row r="6" spans="1:15" x14ac:dyDescent="0.2">
      <c r="A6" s="166" t="s">
        <v>791</v>
      </c>
      <c r="B6" s="167"/>
      <c r="C6" s="167"/>
      <c r="D6" s="167"/>
      <c r="E6" s="167"/>
      <c r="F6" s="167"/>
      <c r="G6" s="167"/>
      <c r="H6" s="167"/>
      <c r="I6" s="173"/>
    </row>
    <row r="7" spans="1:15" ht="12" customHeight="1" x14ac:dyDescent="0.2">
      <c r="A7" s="166" t="s">
        <v>792</v>
      </c>
      <c r="B7" s="167"/>
      <c r="C7" s="167"/>
      <c r="D7" s="167"/>
      <c r="E7" s="167"/>
      <c r="F7" s="167"/>
      <c r="G7" s="167"/>
      <c r="H7" s="167"/>
      <c r="I7" s="173"/>
    </row>
    <row r="8" spans="1:15" ht="20.25" customHeight="1" x14ac:dyDescent="0.2">
      <c r="A8" s="166" t="s">
        <v>793</v>
      </c>
      <c r="B8" s="167"/>
      <c r="C8" s="167"/>
      <c r="D8" s="167"/>
      <c r="E8" s="167"/>
      <c r="F8" s="167"/>
      <c r="G8" s="167"/>
      <c r="H8" s="167"/>
      <c r="I8" s="173"/>
    </row>
    <row r="9" spans="1:15" x14ac:dyDescent="0.2">
      <c r="A9" s="166" t="s">
        <v>794</v>
      </c>
      <c r="B9" s="167"/>
      <c r="C9" s="167"/>
      <c r="D9" s="167"/>
      <c r="E9" s="167"/>
      <c r="F9" s="167"/>
      <c r="G9" s="167"/>
      <c r="H9" s="167"/>
      <c r="I9" s="173"/>
    </row>
    <row r="10" spans="1:15" s="24" customFormat="1" ht="11.25" customHeight="1" x14ac:dyDescent="0.2">
      <c r="A10" s="165" t="s">
        <v>795</v>
      </c>
      <c r="B10" s="168"/>
      <c r="C10" s="168"/>
      <c r="D10" s="168"/>
      <c r="E10" s="168"/>
      <c r="F10" s="168"/>
      <c r="G10" s="168"/>
      <c r="H10" s="168"/>
      <c r="I10" s="172"/>
      <c r="J10" s="40"/>
      <c r="K10" s="40"/>
      <c r="L10" s="40"/>
      <c r="M10" s="56"/>
    </row>
    <row r="12" spans="1:15" ht="10.5" customHeight="1" x14ac:dyDescent="0.2">
      <c r="B12" s="2"/>
      <c r="C12" s="2"/>
      <c r="D12" s="2"/>
      <c r="F12" s="11" t="s">
        <v>177</v>
      </c>
      <c r="G12" s="10"/>
      <c r="I12" s="2"/>
    </row>
    <row r="13" spans="1:15" ht="12.75" x14ac:dyDescent="0.25">
      <c r="B13" s="5" t="s">
        <v>33</v>
      </c>
      <c r="C13" s="5" t="s">
        <v>32</v>
      </c>
      <c r="D13" s="5" t="s">
        <v>35</v>
      </c>
      <c r="E13" s="6" t="s">
        <v>34</v>
      </c>
      <c r="F13" s="14" t="s">
        <v>178</v>
      </c>
      <c r="G13" s="14" t="s">
        <v>1216</v>
      </c>
      <c r="H13" s="6" t="s">
        <v>36</v>
      </c>
      <c r="I13" s="7" t="s">
        <v>1303</v>
      </c>
      <c r="J13" s="36" t="s">
        <v>1304</v>
      </c>
      <c r="K13" s="36" t="s">
        <v>1905</v>
      </c>
      <c r="L13" s="99" t="s">
        <v>1578</v>
      </c>
      <c r="M13" s="99" t="s">
        <v>2072</v>
      </c>
      <c r="N13" s="101" t="s">
        <v>2074</v>
      </c>
      <c r="O13" s="101" t="s">
        <v>2269</v>
      </c>
    </row>
    <row r="14" spans="1:15" ht="409.5" customHeight="1" x14ac:dyDescent="0.2">
      <c r="B14" s="8" t="s">
        <v>796</v>
      </c>
      <c r="C14" s="8" t="s">
        <v>38</v>
      </c>
      <c r="D14" s="8" t="s">
        <v>37</v>
      </c>
      <c r="E14" s="8" t="s">
        <v>797</v>
      </c>
      <c r="F14" s="15">
        <v>1</v>
      </c>
      <c r="G14" s="15" t="s">
        <v>1195</v>
      </c>
      <c r="H14" s="61" t="s">
        <v>798</v>
      </c>
      <c r="I14" s="13" t="s">
        <v>1275</v>
      </c>
      <c r="J14" s="37" t="s">
        <v>1323</v>
      </c>
      <c r="K14" s="37" t="s">
        <v>2019</v>
      </c>
      <c r="L14" s="2"/>
      <c r="M14" s="2"/>
    </row>
    <row r="15" spans="1:15" ht="166.5" customHeight="1" x14ac:dyDescent="0.2">
      <c r="B15" s="8" t="s">
        <v>796</v>
      </c>
      <c r="C15" s="8" t="s">
        <v>38</v>
      </c>
      <c r="D15" s="8" t="s">
        <v>41</v>
      </c>
      <c r="E15" s="8" t="s">
        <v>799</v>
      </c>
      <c r="F15" s="15">
        <v>2</v>
      </c>
      <c r="G15" s="15" t="s">
        <v>1195</v>
      </c>
      <c r="H15" s="61" t="s">
        <v>800</v>
      </c>
      <c r="I15" s="13" t="s">
        <v>1121</v>
      </c>
      <c r="J15" s="37" t="s">
        <v>1354</v>
      </c>
      <c r="K15" s="13" t="s">
        <v>2020</v>
      </c>
      <c r="L15" s="2"/>
      <c r="M15" s="2"/>
    </row>
    <row r="16" spans="1:15" ht="148.5" customHeight="1" x14ac:dyDescent="0.2">
      <c r="B16" s="8" t="s">
        <v>796</v>
      </c>
      <c r="C16" s="8" t="s">
        <v>38</v>
      </c>
      <c r="D16" s="8" t="s">
        <v>48</v>
      </c>
      <c r="E16" s="8" t="s">
        <v>801</v>
      </c>
      <c r="F16" s="15">
        <v>1</v>
      </c>
      <c r="G16" s="15" t="s">
        <v>1195</v>
      </c>
      <c r="H16" s="61" t="s">
        <v>802</v>
      </c>
      <c r="I16" s="61" t="s">
        <v>1276</v>
      </c>
      <c r="J16" s="37" t="s">
        <v>1324</v>
      </c>
      <c r="K16" s="37" t="s">
        <v>2021</v>
      </c>
      <c r="L16" s="2"/>
      <c r="M16" s="2"/>
    </row>
    <row r="17" spans="2:15" ht="33.75" x14ac:dyDescent="0.2">
      <c r="B17" s="8" t="s">
        <v>796</v>
      </c>
      <c r="C17" s="8" t="s">
        <v>38</v>
      </c>
      <c r="D17" s="8" t="s">
        <v>51</v>
      </c>
      <c r="E17" s="8" t="s">
        <v>803</v>
      </c>
      <c r="F17" s="15">
        <v>0</v>
      </c>
      <c r="G17" s="15" t="s">
        <v>1195</v>
      </c>
      <c r="H17" s="61" t="s">
        <v>804</v>
      </c>
      <c r="I17" s="61" t="s">
        <v>1644</v>
      </c>
      <c r="J17" s="37" t="s">
        <v>1325</v>
      </c>
      <c r="K17" s="37" t="s">
        <v>2022</v>
      </c>
      <c r="L17" s="2"/>
      <c r="M17" s="2"/>
    </row>
    <row r="18" spans="2:15" ht="56.25" x14ac:dyDescent="0.2">
      <c r="B18" s="8" t="s">
        <v>796</v>
      </c>
      <c r="C18" s="8" t="s">
        <v>38</v>
      </c>
      <c r="D18" s="8" t="s">
        <v>54</v>
      </c>
      <c r="E18" s="8" t="s">
        <v>805</v>
      </c>
      <c r="F18" s="15">
        <v>1</v>
      </c>
      <c r="G18" s="15" t="s">
        <v>1195</v>
      </c>
      <c r="H18" s="61" t="s">
        <v>1353</v>
      </c>
      <c r="I18" s="17" t="s">
        <v>1122</v>
      </c>
      <c r="J18" s="37" t="s">
        <v>1326</v>
      </c>
      <c r="K18" s="17" t="s">
        <v>2141</v>
      </c>
      <c r="L18" s="2"/>
      <c r="M18" s="2"/>
    </row>
    <row r="19" spans="2:15" ht="233.25" customHeight="1" x14ac:dyDescent="0.2">
      <c r="B19" s="8" t="s">
        <v>796</v>
      </c>
      <c r="C19" s="8" t="s">
        <v>38</v>
      </c>
      <c r="D19" s="8" t="s">
        <v>57</v>
      </c>
      <c r="E19" s="8" t="s">
        <v>806</v>
      </c>
      <c r="F19" s="15">
        <v>1</v>
      </c>
      <c r="G19" s="15" t="s">
        <v>1192</v>
      </c>
      <c r="H19" s="61" t="s">
        <v>807</v>
      </c>
      <c r="I19" s="13" t="s">
        <v>1277</v>
      </c>
      <c r="J19" s="17" t="s">
        <v>2046</v>
      </c>
      <c r="K19" s="17" t="s">
        <v>2208</v>
      </c>
      <c r="L19" s="2"/>
      <c r="M19" s="2"/>
    </row>
    <row r="20" spans="2:15" ht="56.25" x14ac:dyDescent="0.2">
      <c r="B20" s="8" t="s">
        <v>796</v>
      </c>
      <c r="C20" s="8" t="s">
        <v>38</v>
      </c>
      <c r="D20" s="8" t="s">
        <v>60</v>
      </c>
      <c r="E20" s="8" t="s">
        <v>808</v>
      </c>
      <c r="F20" s="15">
        <v>0</v>
      </c>
      <c r="G20" s="15" t="s">
        <v>1217</v>
      </c>
      <c r="H20" s="61" t="s">
        <v>809</v>
      </c>
      <c r="I20" s="17" t="s">
        <v>1278</v>
      </c>
      <c r="J20" s="37" t="s">
        <v>1645</v>
      </c>
      <c r="K20" s="37" t="s">
        <v>2023</v>
      </c>
      <c r="L20" s="2"/>
      <c r="M20" s="2"/>
    </row>
    <row r="21" spans="2:15" ht="117.75" customHeight="1" x14ac:dyDescent="0.2">
      <c r="B21" s="8" t="s">
        <v>796</v>
      </c>
      <c r="C21" s="8" t="s">
        <v>37</v>
      </c>
      <c r="D21" s="8" t="s">
        <v>38</v>
      </c>
      <c r="E21" s="8" t="s">
        <v>810</v>
      </c>
      <c r="F21" s="15">
        <v>0</v>
      </c>
      <c r="G21" s="15" t="s">
        <v>1195</v>
      </c>
      <c r="H21" s="61" t="s">
        <v>1646</v>
      </c>
      <c r="I21" s="13" t="s">
        <v>1119</v>
      </c>
      <c r="J21" s="37" t="s">
        <v>1647</v>
      </c>
      <c r="K21" s="17" t="s">
        <v>2262</v>
      </c>
      <c r="L21" s="37" t="s">
        <v>1648</v>
      </c>
      <c r="M21" s="64">
        <v>0</v>
      </c>
      <c r="N21" s="138" t="s">
        <v>1719</v>
      </c>
      <c r="O21" s="143"/>
    </row>
    <row r="22" spans="2:15" ht="292.5" x14ac:dyDescent="0.2">
      <c r="B22" s="8" t="s">
        <v>796</v>
      </c>
      <c r="C22" s="8" t="s">
        <v>41</v>
      </c>
      <c r="D22" s="8" t="s">
        <v>38</v>
      </c>
      <c r="E22" s="8" t="s">
        <v>811</v>
      </c>
      <c r="F22" s="15">
        <v>1</v>
      </c>
      <c r="G22" s="15" t="s">
        <v>1195</v>
      </c>
      <c r="H22" s="61" t="s">
        <v>812</v>
      </c>
      <c r="I22" s="13" t="s">
        <v>1279</v>
      </c>
      <c r="J22" s="37" t="s">
        <v>1649</v>
      </c>
      <c r="K22" s="38" t="s">
        <v>2140</v>
      </c>
      <c r="L22" s="37" t="s">
        <v>1650</v>
      </c>
      <c r="M22" s="64">
        <v>1</v>
      </c>
      <c r="N22" s="131">
        <v>1</v>
      </c>
      <c r="O22" s="142"/>
    </row>
    <row r="23" spans="2:15" ht="157.5" x14ac:dyDescent="0.2">
      <c r="B23" s="8" t="s">
        <v>796</v>
      </c>
      <c r="C23" s="8" t="s">
        <v>48</v>
      </c>
      <c r="D23" s="8" t="s">
        <v>38</v>
      </c>
      <c r="E23" s="8" t="s">
        <v>813</v>
      </c>
      <c r="F23" s="15">
        <v>1</v>
      </c>
      <c r="G23" s="15" t="s">
        <v>1195</v>
      </c>
      <c r="H23" s="61" t="s">
        <v>814</v>
      </c>
      <c r="I23" s="13" t="s">
        <v>1120</v>
      </c>
      <c r="J23" s="37" t="s">
        <v>1462</v>
      </c>
      <c r="K23" s="17" t="s">
        <v>2218</v>
      </c>
      <c r="L23" s="124" t="s">
        <v>1651</v>
      </c>
      <c r="M23" s="63" t="s">
        <v>1652</v>
      </c>
      <c r="N23" s="130" t="s">
        <v>1652</v>
      </c>
      <c r="O23" s="142"/>
    </row>
    <row r="24" spans="2:15" ht="33.75" x14ac:dyDescent="0.2">
      <c r="B24" s="8" t="s">
        <v>815</v>
      </c>
      <c r="C24" s="8" t="s">
        <v>38</v>
      </c>
      <c r="D24" s="8" t="s">
        <v>37</v>
      </c>
      <c r="E24" s="8" t="s">
        <v>816</v>
      </c>
      <c r="F24" s="15">
        <v>1</v>
      </c>
      <c r="G24" s="15" t="s">
        <v>1195</v>
      </c>
      <c r="H24" s="61" t="s">
        <v>817</v>
      </c>
      <c r="I24" s="13" t="s">
        <v>1280</v>
      </c>
      <c r="J24" s="37" t="s">
        <v>1355</v>
      </c>
      <c r="K24" s="37" t="s">
        <v>1355</v>
      </c>
      <c r="L24" s="2"/>
      <c r="M24" s="2"/>
    </row>
    <row r="25" spans="2:15" ht="33.75" x14ac:dyDescent="0.2">
      <c r="B25" s="8" t="s">
        <v>815</v>
      </c>
      <c r="C25" s="8" t="s">
        <v>38</v>
      </c>
      <c r="D25" s="8" t="s">
        <v>41</v>
      </c>
      <c r="E25" s="8" t="s">
        <v>818</v>
      </c>
      <c r="F25" s="15">
        <v>1</v>
      </c>
      <c r="G25" s="15" t="s">
        <v>1195</v>
      </c>
      <c r="H25" s="61" t="s">
        <v>819</v>
      </c>
      <c r="I25" s="13" t="s">
        <v>1281</v>
      </c>
      <c r="J25" s="37" t="s">
        <v>1355</v>
      </c>
      <c r="K25" s="37" t="s">
        <v>1355</v>
      </c>
      <c r="L25" s="2"/>
      <c r="M25" s="2"/>
    </row>
    <row r="26" spans="2:15" x14ac:dyDescent="0.2">
      <c r="B26" s="8" t="s">
        <v>815</v>
      </c>
      <c r="C26" s="8" t="s">
        <v>38</v>
      </c>
      <c r="D26" s="8" t="s">
        <v>48</v>
      </c>
      <c r="E26" s="8" t="s">
        <v>820</v>
      </c>
      <c r="F26" s="15">
        <v>0</v>
      </c>
      <c r="G26" s="15" t="s">
        <v>1191</v>
      </c>
      <c r="H26" s="61" t="s">
        <v>821</v>
      </c>
      <c r="I26" s="13" t="s">
        <v>1282</v>
      </c>
      <c r="J26" s="37" t="s">
        <v>1327</v>
      </c>
      <c r="K26" s="37" t="s">
        <v>1327</v>
      </c>
      <c r="L26" s="2"/>
      <c r="M26" s="2"/>
    </row>
    <row r="27" spans="2:15" ht="56.25" x14ac:dyDescent="0.2">
      <c r="B27" s="8" t="s">
        <v>815</v>
      </c>
      <c r="C27" s="8" t="s">
        <v>37</v>
      </c>
      <c r="D27" s="8" t="s">
        <v>38</v>
      </c>
      <c r="E27" s="8" t="s">
        <v>822</v>
      </c>
      <c r="F27" s="15">
        <v>0</v>
      </c>
      <c r="G27" s="15" t="s">
        <v>1195</v>
      </c>
      <c r="H27" s="61" t="s">
        <v>1653</v>
      </c>
      <c r="I27" s="13" t="s">
        <v>1283</v>
      </c>
      <c r="J27" s="37" t="s">
        <v>1283</v>
      </c>
      <c r="K27" s="37" t="s">
        <v>1283</v>
      </c>
      <c r="L27" s="37" t="s">
        <v>1654</v>
      </c>
      <c r="M27" s="64">
        <v>0</v>
      </c>
      <c r="N27" s="64">
        <v>0</v>
      </c>
      <c r="O27" s="143"/>
    </row>
    <row r="28" spans="2:15" ht="192.75" customHeight="1" x14ac:dyDescent="0.2">
      <c r="B28" s="8" t="s">
        <v>823</v>
      </c>
      <c r="C28" s="8" t="s">
        <v>38</v>
      </c>
      <c r="D28" s="8" t="s">
        <v>37</v>
      </c>
      <c r="E28" s="8" t="s">
        <v>824</v>
      </c>
      <c r="F28" s="15">
        <v>1</v>
      </c>
      <c r="G28" s="15" t="s">
        <v>1195</v>
      </c>
      <c r="H28" s="61" t="s">
        <v>825</v>
      </c>
      <c r="I28" s="13" t="s">
        <v>1284</v>
      </c>
      <c r="J28" s="37" t="s">
        <v>1655</v>
      </c>
      <c r="K28" s="17" t="s">
        <v>2212</v>
      </c>
      <c r="L28" s="2"/>
      <c r="M28" s="2"/>
    </row>
    <row r="29" spans="2:15" ht="135" x14ac:dyDescent="0.2">
      <c r="B29" s="8" t="s">
        <v>823</v>
      </c>
      <c r="C29" s="8" t="s">
        <v>38</v>
      </c>
      <c r="D29" s="8" t="s">
        <v>41</v>
      </c>
      <c r="E29" s="8" t="s">
        <v>826</v>
      </c>
      <c r="F29" s="15">
        <v>1</v>
      </c>
      <c r="G29" s="15" t="s">
        <v>1195</v>
      </c>
      <c r="H29" s="61" t="s">
        <v>827</v>
      </c>
      <c r="I29" s="13" t="s">
        <v>1285</v>
      </c>
      <c r="J29" s="37" t="s">
        <v>1328</v>
      </c>
      <c r="K29" s="17" t="s">
        <v>2213</v>
      </c>
      <c r="L29" s="2"/>
      <c r="M29" s="2"/>
    </row>
    <row r="30" spans="2:15" ht="123.75" x14ac:dyDescent="0.2">
      <c r="B30" s="8" t="s">
        <v>823</v>
      </c>
      <c r="C30" s="8" t="s">
        <v>38</v>
      </c>
      <c r="D30" s="8" t="s">
        <v>48</v>
      </c>
      <c r="E30" s="8" t="s">
        <v>828</v>
      </c>
      <c r="F30" s="15">
        <v>1</v>
      </c>
      <c r="G30" s="15" t="s">
        <v>1195</v>
      </c>
      <c r="H30" s="61" t="s">
        <v>829</v>
      </c>
      <c r="I30" s="13" t="s">
        <v>1123</v>
      </c>
      <c r="J30" s="37" t="s">
        <v>1356</v>
      </c>
      <c r="K30" s="17" t="s">
        <v>2214</v>
      </c>
      <c r="L30" s="2"/>
      <c r="M30" s="2"/>
    </row>
    <row r="31" spans="2:15" ht="22.5" x14ac:dyDescent="0.2">
      <c r="B31" s="8" t="s">
        <v>823</v>
      </c>
      <c r="C31" s="8" t="s">
        <v>38</v>
      </c>
      <c r="D31" s="8" t="s">
        <v>51</v>
      </c>
      <c r="E31" s="8" t="s">
        <v>830</v>
      </c>
      <c r="F31" s="15">
        <v>0</v>
      </c>
      <c r="G31" s="15" t="s">
        <v>1195</v>
      </c>
      <c r="H31" s="61" t="s">
        <v>831</v>
      </c>
      <c r="I31" s="34" t="s">
        <v>1204</v>
      </c>
      <c r="J31" s="37" t="s">
        <v>1329</v>
      </c>
      <c r="K31" s="17" t="s">
        <v>2215</v>
      </c>
      <c r="L31" s="2"/>
      <c r="M31" s="2"/>
    </row>
    <row r="32" spans="2:15" ht="168.75" x14ac:dyDescent="0.2">
      <c r="B32" s="8" t="s">
        <v>823</v>
      </c>
      <c r="C32" s="8" t="s">
        <v>38</v>
      </c>
      <c r="D32" s="8" t="s">
        <v>54</v>
      </c>
      <c r="E32" s="8" t="s">
        <v>832</v>
      </c>
      <c r="F32" s="15">
        <v>2</v>
      </c>
      <c r="G32" s="15" t="s">
        <v>1218</v>
      </c>
      <c r="H32" s="61" t="s">
        <v>833</v>
      </c>
      <c r="I32" s="13" t="s">
        <v>1287</v>
      </c>
      <c r="J32" s="17" t="s">
        <v>1656</v>
      </c>
      <c r="K32" s="17" t="s">
        <v>2142</v>
      </c>
      <c r="L32" s="2"/>
      <c r="M32" s="2"/>
    </row>
    <row r="33" spans="2:15" ht="409.6" customHeight="1" x14ac:dyDescent="0.2">
      <c r="B33" s="8" t="s">
        <v>823</v>
      </c>
      <c r="C33" s="8" t="s">
        <v>38</v>
      </c>
      <c r="D33" s="8" t="s">
        <v>57</v>
      </c>
      <c r="E33" s="8" t="s">
        <v>834</v>
      </c>
      <c r="F33" s="15">
        <v>1</v>
      </c>
      <c r="G33" s="15" t="s">
        <v>1218</v>
      </c>
      <c r="H33" s="61" t="s">
        <v>835</v>
      </c>
      <c r="I33" s="13" t="s">
        <v>1288</v>
      </c>
      <c r="J33" s="37" t="s">
        <v>1657</v>
      </c>
      <c r="K33" s="37" t="s">
        <v>2047</v>
      </c>
      <c r="L33" s="2"/>
      <c r="M33" s="2"/>
    </row>
    <row r="34" spans="2:15" ht="101.25" x14ac:dyDescent="0.2">
      <c r="B34" s="8" t="s">
        <v>823</v>
      </c>
      <c r="C34" s="8" t="s">
        <v>38</v>
      </c>
      <c r="D34" s="8" t="s">
        <v>60</v>
      </c>
      <c r="E34" s="8" t="s">
        <v>836</v>
      </c>
      <c r="F34" s="15">
        <v>1</v>
      </c>
      <c r="G34" s="15" t="s">
        <v>1195</v>
      </c>
      <c r="H34" s="61" t="s">
        <v>837</v>
      </c>
      <c r="I34" s="13" t="s">
        <v>1289</v>
      </c>
      <c r="J34" s="37" t="s">
        <v>1658</v>
      </c>
      <c r="K34" s="17" t="s">
        <v>1368</v>
      </c>
      <c r="L34" s="2"/>
      <c r="M34" s="2"/>
    </row>
    <row r="35" spans="2:15" ht="45" x14ac:dyDescent="0.2">
      <c r="B35" s="8" t="s">
        <v>823</v>
      </c>
      <c r="C35" s="8" t="s">
        <v>38</v>
      </c>
      <c r="D35" s="8" t="s">
        <v>63</v>
      </c>
      <c r="E35" s="8" t="s">
        <v>838</v>
      </c>
      <c r="F35" s="15">
        <v>1</v>
      </c>
      <c r="G35" s="15" t="s">
        <v>1195</v>
      </c>
      <c r="H35" s="61" t="s">
        <v>1659</v>
      </c>
      <c r="I35" s="13" t="s">
        <v>1290</v>
      </c>
      <c r="J35" s="37" t="s">
        <v>1330</v>
      </c>
      <c r="K35" s="37" t="s">
        <v>1330</v>
      </c>
      <c r="L35" s="2"/>
      <c r="M35" s="2"/>
    </row>
    <row r="36" spans="2:15" ht="78.75" x14ac:dyDescent="0.2">
      <c r="B36" s="8" t="s">
        <v>823</v>
      </c>
      <c r="C36" s="8" t="s">
        <v>38</v>
      </c>
      <c r="D36" s="8" t="s">
        <v>104</v>
      </c>
      <c r="E36" s="8" t="s">
        <v>839</v>
      </c>
      <c r="F36" s="15">
        <v>2</v>
      </c>
      <c r="G36" s="15" t="s">
        <v>1195</v>
      </c>
      <c r="H36" s="61" t="s">
        <v>1357</v>
      </c>
      <c r="I36" s="13" t="s">
        <v>1123</v>
      </c>
      <c r="J36" s="37" t="s">
        <v>1331</v>
      </c>
      <c r="K36" s="37" t="s">
        <v>1331</v>
      </c>
      <c r="L36" s="2"/>
      <c r="M36" s="2"/>
    </row>
    <row r="37" spans="2:15" ht="45" x14ac:dyDescent="0.2">
      <c r="B37" s="8" t="s">
        <v>823</v>
      </c>
      <c r="C37" s="8" t="s">
        <v>37</v>
      </c>
      <c r="D37" s="8" t="s">
        <v>38</v>
      </c>
      <c r="E37" s="8" t="s">
        <v>840</v>
      </c>
      <c r="F37" s="15"/>
      <c r="G37" s="15" t="s">
        <v>1195</v>
      </c>
      <c r="H37" s="61" t="s">
        <v>1386</v>
      </c>
      <c r="I37" s="13" t="s">
        <v>1293</v>
      </c>
      <c r="J37" s="17" t="s">
        <v>1385</v>
      </c>
      <c r="K37" s="17" t="s">
        <v>2209</v>
      </c>
      <c r="L37" s="124" t="s">
        <v>1660</v>
      </c>
      <c r="M37" s="64">
        <v>0.42</v>
      </c>
      <c r="N37" s="139">
        <v>0.35</v>
      </c>
      <c r="O37" s="128"/>
    </row>
    <row r="38" spans="2:15" ht="67.5" x14ac:dyDescent="0.2">
      <c r="B38" s="8" t="s">
        <v>823</v>
      </c>
      <c r="C38" s="8" t="s">
        <v>41</v>
      </c>
      <c r="D38" s="8" t="s">
        <v>38</v>
      </c>
      <c r="E38" s="8" t="s">
        <v>841</v>
      </c>
      <c r="F38" s="15"/>
      <c r="G38" s="15" t="s">
        <v>1195</v>
      </c>
      <c r="H38" s="61" t="s">
        <v>842</v>
      </c>
      <c r="I38" s="13" t="s">
        <v>1294</v>
      </c>
      <c r="J38" s="37" t="s">
        <v>1306</v>
      </c>
      <c r="K38" s="37" t="s">
        <v>2211</v>
      </c>
      <c r="L38" s="124" t="s">
        <v>1661</v>
      </c>
      <c r="M38" s="63" t="s">
        <v>1662</v>
      </c>
      <c r="N38" s="139">
        <v>0</v>
      </c>
      <c r="O38" s="143"/>
    </row>
    <row r="39" spans="2:15" ht="56.25" x14ac:dyDescent="0.2">
      <c r="B39" s="8" t="s">
        <v>823</v>
      </c>
      <c r="C39" s="8" t="s">
        <v>48</v>
      </c>
      <c r="D39" s="8" t="s">
        <v>38</v>
      </c>
      <c r="E39" s="8" t="s">
        <v>843</v>
      </c>
      <c r="F39" s="15"/>
      <c r="G39" s="15" t="s">
        <v>1195</v>
      </c>
      <c r="H39" s="61" t="s">
        <v>844</v>
      </c>
      <c r="I39" s="13" t="s">
        <v>1295</v>
      </c>
      <c r="J39" s="37" t="s">
        <v>1428</v>
      </c>
      <c r="K39" s="37" t="s">
        <v>1305</v>
      </c>
      <c r="L39" s="124" t="s">
        <v>1663</v>
      </c>
      <c r="M39" s="64">
        <v>0</v>
      </c>
      <c r="N39" s="139">
        <v>0</v>
      </c>
      <c r="O39" s="143"/>
    </row>
    <row r="40" spans="2:15" ht="123.75" x14ac:dyDescent="0.2">
      <c r="B40" s="8" t="s">
        <v>823</v>
      </c>
      <c r="C40" s="8" t="s">
        <v>51</v>
      </c>
      <c r="D40" s="8" t="s">
        <v>38</v>
      </c>
      <c r="E40" s="8" t="s">
        <v>845</v>
      </c>
      <c r="F40" s="15"/>
      <c r="G40" s="15" t="s">
        <v>1195</v>
      </c>
      <c r="H40" s="61" t="s">
        <v>846</v>
      </c>
      <c r="I40" s="12">
        <v>0</v>
      </c>
      <c r="J40" s="37" t="s">
        <v>1305</v>
      </c>
      <c r="K40" s="37" t="s">
        <v>1305</v>
      </c>
      <c r="L40" s="124" t="s">
        <v>1664</v>
      </c>
      <c r="M40" s="64">
        <v>0</v>
      </c>
      <c r="N40" s="139">
        <v>0</v>
      </c>
      <c r="O40" s="143"/>
    </row>
    <row r="41" spans="2:15" ht="67.5" x14ac:dyDescent="0.2">
      <c r="B41" s="8" t="s">
        <v>823</v>
      </c>
      <c r="C41" s="8" t="s">
        <v>54</v>
      </c>
      <c r="D41" s="8" t="s">
        <v>38</v>
      </c>
      <c r="E41" s="8" t="s">
        <v>847</v>
      </c>
      <c r="F41" s="15"/>
      <c r="G41" s="15" t="s">
        <v>1195</v>
      </c>
      <c r="H41" s="61" t="s">
        <v>848</v>
      </c>
      <c r="I41" s="12">
        <v>0</v>
      </c>
      <c r="J41" s="37" t="s">
        <v>1429</v>
      </c>
      <c r="K41" s="37" t="s">
        <v>2210</v>
      </c>
      <c r="L41" s="124" t="s">
        <v>1665</v>
      </c>
      <c r="M41" s="64">
        <v>1.36</v>
      </c>
      <c r="N41" s="102">
        <f>100/70</f>
        <v>1.4285714285714286</v>
      </c>
      <c r="O41" s="142"/>
    </row>
    <row r="42" spans="2:15" ht="67.5" x14ac:dyDescent="0.2">
      <c r="B42" s="8" t="s">
        <v>823</v>
      </c>
      <c r="C42" s="8" t="s">
        <v>57</v>
      </c>
      <c r="D42" s="8" t="s">
        <v>38</v>
      </c>
      <c r="E42" s="8" t="s">
        <v>849</v>
      </c>
      <c r="F42" s="15"/>
      <c r="G42" s="15" t="s">
        <v>1195</v>
      </c>
      <c r="H42" s="61" t="s">
        <v>850</v>
      </c>
      <c r="I42" s="12">
        <v>0</v>
      </c>
      <c r="J42" s="37" t="s">
        <v>1305</v>
      </c>
      <c r="K42" s="37" t="s">
        <v>1305</v>
      </c>
      <c r="L42" s="124" t="s">
        <v>1666</v>
      </c>
      <c r="M42" s="64">
        <v>0</v>
      </c>
      <c r="N42" s="139">
        <v>0</v>
      </c>
      <c r="O42" s="143"/>
    </row>
    <row r="43" spans="2:15" ht="67.5" x14ac:dyDescent="0.2">
      <c r="B43" s="8" t="s">
        <v>823</v>
      </c>
      <c r="C43" s="8" t="s">
        <v>60</v>
      </c>
      <c r="D43" s="8" t="s">
        <v>38</v>
      </c>
      <c r="E43" s="8" t="s">
        <v>851</v>
      </c>
      <c r="F43" s="15"/>
      <c r="G43" s="15" t="s">
        <v>1195</v>
      </c>
      <c r="H43" s="61" t="s">
        <v>852</v>
      </c>
      <c r="I43" s="12">
        <v>0.8</v>
      </c>
      <c r="J43" s="38">
        <v>0.8</v>
      </c>
      <c r="K43" s="38">
        <v>0.5</v>
      </c>
      <c r="L43" s="124" t="s">
        <v>1667</v>
      </c>
      <c r="M43" s="64">
        <v>3.2</v>
      </c>
      <c r="N43" s="139">
        <f>50/25</f>
        <v>2</v>
      </c>
      <c r="O43" s="142"/>
    </row>
    <row r="44" spans="2:15" ht="78.75" x14ac:dyDescent="0.2">
      <c r="B44" s="8" t="s">
        <v>823</v>
      </c>
      <c r="C44" s="8" t="s">
        <v>63</v>
      </c>
      <c r="D44" s="8" t="s">
        <v>38</v>
      </c>
      <c r="E44" s="8" t="s">
        <v>853</v>
      </c>
      <c r="F44" s="15"/>
      <c r="G44" s="15" t="s">
        <v>1195</v>
      </c>
      <c r="H44" s="61" t="s">
        <v>854</v>
      </c>
      <c r="I44" s="12">
        <v>0.2</v>
      </c>
      <c r="J44" s="37" t="s">
        <v>1463</v>
      </c>
      <c r="K44" s="38">
        <v>0.5</v>
      </c>
      <c r="L44" s="124" t="s">
        <v>1668</v>
      </c>
      <c r="M44" s="64">
        <v>1.1399999999999999</v>
      </c>
      <c r="N44" s="139">
        <f>50/35</f>
        <v>1.4285714285714286</v>
      </c>
      <c r="O44" s="142"/>
    </row>
    <row r="45" spans="2:15" ht="78.75" x14ac:dyDescent="0.2">
      <c r="B45" s="8" t="s">
        <v>823</v>
      </c>
      <c r="C45" s="8" t="s">
        <v>104</v>
      </c>
      <c r="D45" s="8" t="s">
        <v>38</v>
      </c>
      <c r="E45" s="8" t="s">
        <v>855</v>
      </c>
      <c r="F45" s="15"/>
      <c r="G45" s="15" t="s">
        <v>1195</v>
      </c>
      <c r="H45" s="61" t="s">
        <v>856</v>
      </c>
      <c r="I45" s="12" t="s">
        <v>1296</v>
      </c>
      <c r="J45" s="37" t="s">
        <v>1307</v>
      </c>
      <c r="K45" s="37" t="s">
        <v>1307</v>
      </c>
      <c r="L45" s="124" t="s">
        <v>1669</v>
      </c>
      <c r="M45" s="64">
        <v>0.8</v>
      </c>
      <c r="N45" s="102">
        <f>4/5</f>
        <v>0.8</v>
      </c>
      <c r="O45" s="142"/>
    </row>
    <row r="46" spans="2:15" ht="157.5" x14ac:dyDescent="0.2">
      <c r="B46" s="8" t="s">
        <v>823</v>
      </c>
      <c r="C46" s="8" t="s">
        <v>107</v>
      </c>
      <c r="D46" s="8" t="s">
        <v>38</v>
      </c>
      <c r="E46" s="8" t="s">
        <v>857</v>
      </c>
      <c r="F46" s="15"/>
      <c r="G46" s="15" t="s">
        <v>1195</v>
      </c>
      <c r="H46" s="61" t="s">
        <v>858</v>
      </c>
      <c r="I46" s="13" t="s">
        <v>1297</v>
      </c>
      <c r="J46" s="13" t="s">
        <v>1297</v>
      </c>
      <c r="K46" s="13" t="s">
        <v>2263</v>
      </c>
      <c r="L46" s="124" t="s">
        <v>1670</v>
      </c>
      <c r="M46" s="63" t="s">
        <v>1671</v>
      </c>
      <c r="N46" s="138" t="s">
        <v>1671</v>
      </c>
      <c r="O46" s="142"/>
    </row>
    <row r="47" spans="2:15" ht="56.25" x14ac:dyDescent="0.2">
      <c r="B47" s="8" t="s">
        <v>823</v>
      </c>
      <c r="C47" s="8" t="s">
        <v>110</v>
      </c>
      <c r="D47" s="8" t="s">
        <v>38</v>
      </c>
      <c r="E47" s="8" t="s">
        <v>859</v>
      </c>
      <c r="F47" s="15"/>
      <c r="G47" s="15" t="s">
        <v>1195</v>
      </c>
      <c r="H47" s="61" t="s">
        <v>860</v>
      </c>
      <c r="I47" s="13" t="s">
        <v>1387</v>
      </c>
      <c r="J47" s="37" t="s">
        <v>1308</v>
      </c>
      <c r="K47" s="37" t="s">
        <v>1308</v>
      </c>
      <c r="L47" s="124" t="s">
        <v>1672</v>
      </c>
      <c r="M47" s="64">
        <v>0</v>
      </c>
      <c r="N47" s="139">
        <v>0</v>
      </c>
      <c r="O47" s="143"/>
    </row>
    <row r="48" spans="2:15" ht="101.25" x14ac:dyDescent="0.2">
      <c r="B48" s="8" t="s">
        <v>823</v>
      </c>
      <c r="C48" s="8" t="s">
        <v>113</v>
      </c>
      <c r="D48" s="8" t="s">
        <v>38</v>
      </c>
      <c r="E48" s="8" t="s">
        <v>861</v>
      </c>
      <c r="F48" s="15"/>
      <c r="G48" s="15" t="s">
        <v>1195</v>
      </c>
      <c r="H48" s="61" t="s">
        <v>1673</v>
      </c>
      <c r="I48" s="13" t="s">
        <v>1298</v>
      </c>
      <c r="J48" s="37" t="s">
        <v>1305</v>
      </c>
      <c r="K48" s="37" t="s">
        <v>1305</v>
      </c>
      <c r="L48" s="124" t="s">
        <v>1674</v>
      </c>
      <c r="M48" s="64">
        <v>0</v>
      </c>
      <c r="N48" s="139">
        <v>0</v>
      </c>
      <c r="O48" s="143"/>
    </row>
    <row r="49" spans="2:15" ht="84.75" customHeight="1" x14ac:dyDescent="0.2">
      <c r="B49" s="8" t="s">
        <v>823</v>
      </c>
      <c r="C49" s="8" t="s">
        <v>116</v>
      </c>
      <c r="D49" s="8" t="s">
        <v>38</v>
      </c>
      <c r="E49" s="8" t="s">
        <v>862</v>
      </c>
      <c r="F49" s="15"/>
      <c r="G49" s="15" t="s">
        <v>1195</v>
      </c>
      <c r="H49" s="61" t="s">
        <v>1675</v>
      </c>
      <c r="I49" s="13" t="s">
        <v>1299</v>
      </c>
      <c r="J49" s="37" t="s">
        <v>1676</v>
      </c>
      <c r="K49" s="37" t="s">
        <v>2216</v>
      </c>
      <c r="L49" s="134" t="s">
        <v>1677</v>
      </c>
      <c r="M49" s="65">
        <v>0.83</v>
      </c>
      <c r="N49" s="102">
        <f>5/6</f>
        <v>0.83333333333333337</v>
      </c>
      <c r="O49" s="142"/>
    </row>
    <row r="50" spans="2:15" ht="269.25" customHeight="1" x14ac:dyDescent="0.2">
      <c r="B50" s="8" t="s">
        <v>863</v>
      </c>
      <c r="C50" s="8" t="s">
        <v>38</v>
      </c>
      <c r="D50" s="8" t="s">
        <v>37</v>
      </c>
      <c r="E50" s="8" t="s">
        <v>864</v>
      </c>
      <c r="F50" s="15"/>
      <c r="G50" s="15" t="s">
        <v>1195</v>
      </c>
      <c r="H50" s="61" t="s">
        <v>1358</v>
      </c>
      <c r="I50" s="13" t="s">
        <v>1128</v>
      </c>
      <c r="J50" s="37" t="s">
        <v>1359</v>
      </c>
      <c r="K50" s="17" t="s">
        <v>2219</v>
      </c>
      <c r="L50" s="2"/>
      <c r="M50" s="2"/>
    </row>
    <row r="51" spans="2:15" ht="33.75" x14ac:dyDescent="0.2">
      <c r="B51" s="8" t="s">
        <v>863</v>
      </c>
      <c r="C51" s="8" t="s">
        <v>38</v>
      </c>
      <c r="D51" s="8" t="s">
        <v>41</v>
      </c>
      <c r="E51" s="8" t="s">
        <v>865</v>
      </c>
      <c r="F51" s="15"/>
      <c r="G51" s="15" t="s">
        <v>1195</v>
      </c>
      <c r="H51" s="61" t="s">
        <v>866</v>
      </c>
      <c r="I51" s="13" t="s">
        <v>1129</v>
      </c>
      <c r="J51" s="37" t="s">
        <v>1332</v>
      </c>
      <c r="K51" s="37" t="s">
        <v>2150</v>
      </c>
      <c r="L51" s="2"/>
      <c r="M51" s="2"/>
    </row>
    <row r="52" spans="2:15" ht="33.75" x14ac:dyDescent="0.2">
      <c r="B52" s="8" t="s">
        <v>863</v>
      </c>
      <c r="C52" s="8" t="s">
        <v>38</v>
      </c>
      <c r="D52" s="8" t="s">
        <v>48</v>
      </c>
      <c r="E52" s="8" t="s">
        <v>867</v>
      </c>
      <c r="F52" s="15"/>
      <c r="G52" s="15" t="s">
        <v>1195</v>
      </c>
      <c r="H52" s="61" t="s">
        <v>868</v>
      </c>
      <c r="I52" s="13" t="s">
        <v>1130</v>
      </c>
      <c r="J52" s="37" t="s">
        <v>1333</v>
      </c>
      <c r="K52" s="37" t="s">
        <v>2149</v>
      </c>
      <c r="L52" s="2"/>
      <c r="M52" s="2"/>
    </row>
    <row r="53" spans="2:15" ht="22.5" x14ac:dyDescent="0.2">
      <c r="B53" s="8" t="s">
        <v>863</v>
      </c>
      <c r="C53" s="8" t="s">
        <v>38</v>
      </c>
      <c r="D53" s="8" t="s">
        <v>51</v>
      </c>
      <c r="E53" s="8" t="s">
        <v>869</v>
      </c>
      <c r="F53" s="15"/>
      <c r="G53" s="15" t="s">
        <v>1195</v>
      </c>
      <c r="H53" s="61" t="s">
        <v>870</v>
      </c>
      <c r="I53" s="13" t="s">
        <v>1131</v>
      </c>
      <c r="J53" s="37" t="s">
        <v>1334</v>
      </c>
      <c r="K53" s="37" t="s">
        <v>2148</v>
      </c>
      <c r="L53" s="2"/>
      <c r="M53" s="2"/>
    </row>
    <row r="54" spans="2:15" ht="22.5" x14ac:dyDescent="0.2">
      <c r="B54" s="8" t="s">
        <v>863</v>
      </c>
      <c r="C54" s="8" t="s">
        <v>38</v>
      </c>
      <c r="D54" s="8" t="s">
        <v>54</v>
      </c>
      <c r="E54" s="8" t="s">
        <v>871</v>
      </c>
      <c r="F54" s="15"/>
      <c r="G54" s="15" t="s">
        <v>1195</v>
      </c>
      <c r="H54" s="61" t="s">
        <v>872</v>
      </c>
      <c r="I54" s="13" t="s">
        <v>1028</v>
      </c>
      <c r="J54" s="37" t="s">
        <v>1329</v>
      </c>
      <c r="K54" s="17" t="s">
        <v>2220</v>
      </c>
      <c r="L54" s="2"/>
      <c r="M54" s="2"/>
    </row>
    <row r="55" spans="2:15" ht="78.75" x14ac:dyDescent="0.2">
      <c r="B55" s="8" t="s">
        <v>863</v>
      </c>
      <c r="C55" s="8" t="s">
        <v>38</v>
      </c>
      <c r="D55" s="8" t="s">
        <v>57</v>
      </c>
      <c r="E55" s="8" t="s">
        <v>873</v>
      </c>
      <c r="F55" s="15"/>
      <c r="G55" s="15" t="s">
        <v>1195</v>
      </c>
      <c r="H55" s="61" t="s">
        <v>874</v>
      </c>
      <c r="I55" s="34" t="s">
        <v>1292</v>
      </c>
      <c r="J55" s="37" t="s">
        <v>1335</v>
      </c>
      <c r="K55" s="37" t="s">
        <v>2147</v>
      </c>
      <c r="L55" s="2"/>
      <c r="M55" s="2"/>
    </row>
    <row r="56" spans="2:15" ht="45" x14ac:dyDescent="0.2">
      <c r="B56" s="8" t="s">
        <v>863</v>
      </c>
      <c r="C56" s="8" t="s">
        <v>38</v>
      </c>
      <c r="D56" s="8" t="s">
        <v>60</v>
      </c>
      <c r="E56" s="8" t="s">
        <v>875</v>
      </c>
      <c r="F56" s="15"/>
      <c r="G56" s="15" t="s">
        <v>1192</v>
      </c>
      <c r="H56" s="61" t="s">
        <v>876</v>
      </c>
      <c r="I56" s="13" t="s">
        <v>1132</v>
      </c>
      <c r="J56" s="37" t="s">
        <v>1678</v>
      </c>
      <c r="K56" s="37" t="s">
        <v>1678</v>
      </c>
      <c r="L56" s="2"/>
      <c r="M56" s="2"/>
    </row>
    <row r="57" spans="2:15" ht="168.75" x14ac:dyDescent="0.2">
      <c r="B57" s="8" t="s">
        <v>863</v>
      </c>
      <c r="C57" s="8" t="s">
        <v>37</v>
      </c>
      <c r="D57" s="8" t="s">
        <v>38</v>
      </c>
      <c r="E57" s="8" t="s">
        <v>877</v>
      </c>
      <c r="F57" s="15"/>
      <c r="G57" s="15" t="s">
        <v>1195</v>
      </c>
      <c r="H57" s="61" t="s">
        <v>878</v>
      </c>
      <c r="I57" s="13" t="s">
        <v>1124</v>
      </c>
      <c r="J57" s="37" t="s">
        <v>1309</v>
      </c>
      <c r="K57" s="37" t="s">
        <v>2221</v>
      </c>
      <c r="L57" s="124" t="s">
        <v>1679</v>
      </c>
      <c r="M57" s="130" t="s">
        <v>1680</v>
      </c>
      <c r="N57" s="138" t="s">
        <v>2222</v>
      </c>
      <c r="O57" s="142"/>
    </row>
    <row r="58" spans="2:15" ht="45" x14ac:dyDescent="0.2">
      <c r="B58" s="8" t="s">
        <v>863</v>
      </c>
      <c r="C58" s="8" t="s">
        <v>41</v>
      </c>
      <c r="D58" s="8" t="s">
        <v>38</v>
      </c>
      <c r="E58" s="8" t="s">
        <v>879</v>
      </c>
      <c r="F58" s="15"/>
      <c r="G58" s="15" t="s">
        <v>1195</v>
      </c>
      <c r="H58" s="61" t="s">
        <v>1360</v>
      </c>
      <c r="I58" s="13" t="s">
        <v>1125</v>
      </c>
      <c r="J58" s="37" t="s">
        <v>1430</v>
      </c>
      <c r="K58" s="37" t="s">
        <v>2146</v>
      </c>
      <c r="L58" s="124" t="s">
        <v>1681</v>
      </c>
      <c r="M58" s="64">
        <v>1</v>
      </c>
      <c r="N58" s="131">
        <v>1</v>
      </c>
      <c r="O58" s="142"/>
    </row>
    <row r="59" spans="2:15" ht="90" x14ac:dyDescent="0.2">
      <c r="B59" s="8" t="s">
        <v>863</v>
      </c>
      <c r="C59" s="8" t="s">
        <v>48</v>
      </c>
      <c r="D59" s="8" t="s">
        <v>38</v>
      </c>
      <c r="E59" s="8" t="s">
        <v>880</v>
      </c>
      <c r="F59" s="15"/>
      <c r="G59" s="15" t="s">
        <v>1195</v>
      </c>
      <c r="H59" s="61" t="s">
        <v>881</v>
      </c>
      <c r="I59" s="13" t="s">
        <v>1126</v>
      </c>
      <c r="J59" s="37" t="s">
        <v>1310</v>
      </c>
      <c r="K59" s="37" t="s">
        <v>2145</v>
      </c>
      <c r="L59" s="124" t="s">
        <v>1682</v>
      </c>
      <c r="M59" s="64">
        <v>2.2000000000000002</v>
      </c>
      <c r="N59" s="102">
        <f>2/1</f>
        <v>2</v>
      </c>
      <c r="O59" s="142"/>
    </row>
    <row r="60" spans="2:15" ht="90" x14ac:dyDescent="0.2">
      <c r="B60" s="8" t="s">
        <v>863</v>
      </c>
      <c r="C60" s="8" t="s">
        <v>51</v>
      </c>
      <c r="D60" s="8" t="s">
        <v>38</v>
      </c>
      <c r="E60" s="8" t="s">
        <v>882</v>
      </c>
      <c r="F60" s="15"/>
      <c r="G60" s="15" t="s">
        <v>1195</v>
      </c>
      <c r="H60" s="61" t="s">
        <v>883</v>
      </c>
      <c r="I60" s="13" t="s">
        <v>1127</v>
      </c>
      <c r="J60" s="37" t="s">
        <v>1311</v>
      </c>
      <c r="K60" s="37" t="s">
        <v>2144</v>
      </c>
      <c r="L60" s="124" t="s">
        <v>1683</v>
      </c>
      <c r="M60" s="64">
        <v>0.62</v>
      </c>
      <c r="N60" s="102">
        <f>33/40</f>
        <v>0.82499999999999996</v>
      </c>
      <c r="O60" s="142"/>
    </row>
    <row r="61" spans="2:15" ht="67.5" x14ac:dyDescent="0.2">
      <c r="B61" s="8" t="s">
        <v>863</v>
      </c>
      <c r="C61" s="8" t="s">
        <v>54</v>
      </c>
      <c r="D61" s="8" t="s">
        <v>38</v>
      </c>
      <c r="E61" s="8" t="s">
        <v>884</v>
      </c>
      <c r="F61" s="15"/>
      <c r="G61" s="15" t="s">
        <v>1195</v>
      </c>
      <c r="H61" s="61" t="s">
        <v>885</v>
      </c>
      <c r="I61" s="17" t="s">
        <v>1124</v>
      </c>
      <c r="J61" s="37" t="s">
        <v>1312</v>
      </c>
      <c r="K61" s="37" t="s">
        <v>2264</v>
      </c>
      <c r="L61" s="124" t="s">
        <v>1684</v>
      </c>
      <c r="M61" s="130" t="s">
        <v>1685</v>
      </c>
      <c r="N61" s="130" t="s">
        <v>2143</v>
      </c>
      <c r="O61" s="142"/>
    </row>
    <row r="62" spans="2:15" ht="131.25" customHeight="1" x14ac:dyDescent="0.2">
      <c r="B62" s="8" t="s">
        <v>886</v>
      </c>
      <c r="C62" s="8" t="s">
        <v>38</v>
      </c>
      <c r="D62" s="8" t="s">
        <v>37</v>
      </c>
      <c r="E62" s="8" t="s">
        <v>887</v>
      </c>
      <c r="F62" s="15"/>
      <c r="G62" s="15" t="s">
        <v>1192</v>
      </c>
      <c r="H62" s="61" t="s">
        <v>888</v>
      </c>
      <c r="I62" s="17" t="s">
        <v>1134</v>
      </c>
      <c r="J62" s="37" t="s">
        <v>1361</v>
      </c>
      <c r="K62" s="37" t="s">
        <v>2217</v>
      </c>
      <c r="L62" s="2"/>
      <c r="M62" s="2"/>
    </row>
    <row r="63" spans="2:15" ht="33.75" x14ac:dyDescent="0.2">
      <c r="B63" s="8" t="s">
        <v>886</v>
      </c>
      <c r="C63" s="8" t="s">
        <v>38</v>
      </c>
      <c r="D63" s="8" t="s">
        <v>41</v>
      </c>
      <c r="E63" s="8" t="s">
        <v>889</v>
      </c>
      <c r="F63" s="15"/>
      <c r="G63" s="15" t="s">
        <v>1192</v>
      </c>
      <c r="H63" s="61" t="s">
        <v>890</v>
      </c>
      <c r="I63" s="17" t="s">
        <v>1064</v>
      </c>
      <c r="J63" s="37" t="s">
        <v>2024</v>
      </c>
      <c r="K63" s="37" t="s">
        <v>2178</v>
      </c>
      <c r="L63" s="2"/>
      <c r="M63" s="2"/>
    </row>
    <row r="64" spans="2:15" x14ac:dyDescent="0.2">
      <c r="B64" s="8" t="s">
        <v>886</v>
      </c>
      <c r="C64" s="8" t="s">
        <v>38</v>
      </c>
      <c r="D64" s="8" t="s">
        <v>48</v>
      </c>
      <c r="E64" s="8" t="s">
        <v>891</v>
      </c>
      <c r="F64" s="15"/>
      <c r="G64" s="15" t="s">
        <v>1195</v>
      </c>
      <c r="H64" s="61" t="s">
        <v>892</v>
      </c>
      <c r="I64" s="13" t="s">
        <v>1064</v>
      </c>
      <c r="J64" s="37" t="s">
        <v>1362</v>
      </c>
      <c r="K64" s="37" t="s">
        <v>1362</v>
      </c>
      <c r="L64" s="2"/>
      <c r="M64" s="2"/>
    </row>
    <row r="65" spans="2:15" ht="135" x14ac:dyDescent="0.2">
      <c r="B65" s="8" t="s">
        <v>886</v>
      </c>
      <c r="C65" s="8" t="s">
        <v>37</v>
      </c>
      <c r="D65" s="8" t="s">
        <v>38</v>
      </c>
      <c r="E65" s="8" t="s">
        <v>893</v>
      </c>
      <c r="F65" s="15"/>
      <c r="G65" s="15" t="s">
        <v>1192</v>
      </c>
      <c r="H65" s="61" t="s">
        <v>1363</v>
      </c>
      <c r="I65" s="13" t="s">
        <v>1133</v>
      </c>
      <c r="J65" s="37" t="s">
        <v>1530</v>
      </c>
      <c r="K65" s="37" t="s">
        <v>2265</v>
      </c>
      <c r="L65" s="37" t="s">
        <v>1686</v>
      </c>
      <c r="M65" s="64">
        <v>0.33</v>
      </c>
      <c r="N65" s="102">
        <f>3/3</f>
        <v>1</v>
      </c>
      <c r="O65" s="142"/>
    </row>
    <row r="66" spans="2:15" ht="45" x14ac:dyDescent="0.2">
      <c r="B66" s="8" t="s">
        <v>894</v>
      </c>
      <c r="C66" s="8" t="s">
        <v>38</v>
      </c>
      <c r="D66" s="8" t="s">
        <v>37</v>
      </c>
      <c r="E66" s="8" t="s">
        <v>895</v>
      </c>
      <c r="F66" s="15"/>
      <c r="G66" s="15" t="s">
        <v>1195</v>
      </c>
      <c r="H66" s="61" t="s">
        <v>896</v>
      </c>
      <c r="I66" s="13" t="s">
        <v>1135</v>
      </c>
      <c r="J66" s="37" t="s">
        <v>1531</v>
      </c>
      <c r="K66" s="17" t="s">
        <v>2258</v>
      </c>
      <c r="L66" s="2"/>
      <c r="M66" s="2"/>
    </row>
    <row r="67" spans="2:15" ht="67.5" x14ac:dyDescent="0.2">
      <c r="B67" s="8" t="s">
        <v>894</v>
      </c>
      <c r="C67" s="8" t="s">
        <v>38</v>
      </c>
      <c r="D67" s="8" t="s">
        <v>41</v>
      </c>
      <c r="E67" s="8" t="s">
        <v>897</v>
      </c>
      <c r="F67" s="15"/>
      <c r="G67" s="15" t="s">
        <v>1195</v>
      </c>
      <c r="H67" s="61" t="s">
        <v>898</v>
      </c>
      <c r="I67" s="13" t="s">
        <v>1141</v>
      </c>
      <c r="J67" s="37" t="s">
        <v>1336</v>
      </c>
      <c r="K67" s="17" t="s">
        <v>2259</v>
      </c>
      <c r="L67" s="2"/>
      <c r="M67" s="2"/>
    </row>
    <row r="68" spans="2:15" ht="67.5" x14ac:dyDescent="0.2">
      <c r="B68" s="8" t="s">
        <v>894</v>
      </c>
      <c r="C68" s="8" t="s">
        <v>38</v>
      </c>
      <c r="D68" s="8" t="s">
        <v>48</v>
      </c>
      <c r="E68" s="8" t="s">
        <v>899</v>
      </c>
      <c r="F68" s="15"/>
      <c r="G68" s="15" t="s">
        <v>1195</v>
      </c>
      <c r="H68" s="61" t="s">
        <v>900</v>
      </c>
      <c r="I68" s="13" t="s">
        <v>1142</v>
      </c>
      <c r="J68" s="37" t="s">
        <v>1687</v>
      </c>
      <c r="K68" s="17" t="s">
        <v>2223</v>
      </c>
      <c r="L68" s="2"/>
      <c r="M68" s="2"/>
    </row>
    <row r="69" spans="2:15" ht="270" x14ac:dyDescent="0.2">
      <c r="B69" s="8" t="s">
        <v>894</v>
      </c>
      <c r="C69" s="8" t="s">
        <v>38</v>
      </c>
      <c r="D69" s="8" t="s">
        <v>51</v>
      </c>
      <c r="E69" s="8" t="s">
        <v>901</v>
      </c>
      <c r="F69" s="15"/>
      <c r="G69" s="15" t="s">
        <v>1195</v>
      </c>
      <c r="H69" s="61" t="s">
        <v>902</v>
      </c>
      <c r="I69" s="13" t="s">
        <v>1143</v>
      </c>
      <c r="J69" s="37" t="s">
        <v>1337</v>
      </c>
      <c r="K69" s="17" t="s">
        <v>2223</v>
      </c>
      <c r="L69" s="2"/>
      <c r="M69" s="2"/>
    </row>
    <row r="70" spans="2:15" ht="33.75" x14ac:dyDescent="0.2">
      <c r="B70" s="8" t="s">
        <v>894</v>
      </c>
      <c r="C70" s="8" t="s">
        <v>38</v>
      </c>
      <c r="D70" s="8" t="s">
        <v>54</v>
      </c>
      <c r="E70" s="8" t="s">
        <v>903</v>
      </c>
      <c r="F70" s="15"/>
      <c r="G70" s="15" t="s">
        <v>1195</v>
      </c>
      <c r="H70" s="61" t="s">
        <v>904</v>
      </c>
      <c r="I70" s="13" t="s">
        <v>1144</v>
      </c>
      <c r="J70" s="37" t="s">
        <v>1338</v>
      </c>
      <c r="K70" s="37" t="s">
        <v>1338</v>
      </c>
      <c r="L70" s="2"/>
      <c r="M70" s="2"/>
    </row>
    <row r="71" spans="2:15" ht="22.5" x14ac:dyDescent="0.2">
      <c r="B71" s="8" t="s">
        <v>894</v>
      </c>
      <c r="C71" s="8" t="s">
        <v>38</v>
      </c>
      <c r="D71" s="8" t="s">
        <v>57</v>
      </c>
      <c r="E71" s="8" t="s">
        <v>905</v>
      </c>
      <c r="F71" s="15"/>
      <c r="G71" s="51" t="s">
        <v>1482</v>
      </c>
      <c r="H71" s="61" t="s">
        <v>906</v>
      </c>
      <c r="I71" s="13" t="s">
        <v>1145</v>
      </c>
      <c r="J71" s="37" t="s">
        <v>1339</v>
      </c>
      <c r="K71" s="37" t="s">
        <v>2156</v>
      </c>
      <c r="L71" s="2"/>
      <c r="M71" s="2"/>
    </row>
    <row r="72" spans="2:15" ht="123.75" x14ac:dyDescent="0.2">
      <c r="B72" s="8" t="s">
        <v>894</v>
      </c>
      <c r="C72" s="8" t="s">
        <v>38</v>
      </c>
      <c r="D72" s="8" t="s">
        <v>60</v>
      </c>
      <c r="E72" s="8" t="s">
        <v>907</v>
      </c>
      <c r="F72" s="15"/>
      <c r="G72" s="51" t="s">
        <v>1482</v>
      </c>
      <c r="H72" s="61" t="s">
        <v>804</v>
      </c>
      <c r="I72" s="13" t="s">
        <v>1488</v>
      </c>
      <c r="J72" s="37" t="s">
        <v>1481</v>
      </c>
      <c r="K72" s="37" t="s">
        <v>2022</v>
      </c>
      <c r="L72" s="2"/>
      <c r="M72" s="2"/>
    </row>
    <row r="73" spans="2:15" ht="56.25" x14ac:dyDescent="0.2">
      <c r="B73" s="8" t="s">
        <v>894</v>
      </c>
      <c r="C73" s="8" t="s">
        <v>38</v>
      </c>
      <c r="D73" s="8" t="s">
        <v>63</v>
      </c>
      <c r="E73" s="8" t="s">
        <v>908</v>
      </c>
      <c r="F73" s="15"/>
      <c r="G73" s="15" t="s">
        <v>1195</v>
      </c>
      <c r="H73" s="61" t="s">
        <v>335</v>
      </c>
      <c r="I73" s="13" t="s">
        <v>1146</v>
      </c>
      <c r="J73" s="37" t="s">
        <v>1688</v>
      </c>
      <c r="K73" s="37" t="s">
        <v>2018</v>
      </c>
      <c r="L73" s="2"/>
      <c r="M73" s="2"/>
    </row>
    <row r="74" spans="2:15" ht="45" x14ac:dyDescent="0.2">
      <c r="B74" s="8" t="s">
        <v>894</v>
      </c>
      <c r="C74" s="8" t="s">
        <v>38</v>
      </c>
      <c r="D74" s="8" t="s">
        <v>104</v>
      </c>
      <c r="E74" s="8" t="s">
        <v>909</v>
      </c>
      <c r="F74" s="15"/>
      <c r="G74" s="15" t="s">
        <v>1195</v>
      </c>
      <c r="H74" s="61" t="s">
        <v>910</v>
      </c>
      <c r="I74" s="13" t="s">
        <v>1147</v>
      </c>
      <c r="J74" s="37" t="s">
        <v>1340</v>
      </c>
      <c r="K74" s="37" t="s">
        <v>2155</v>
      </c>
      <c r="L74" s="2"/>
      <c r="M74" s="2"/>
    </row>
    <row r="75" spans="2:15" ht="56.25" x14ac:dyDescent="0.2">
      <c r="B75" s="8" t="s">
        <v>894</v>
      </c>
      <c r="C75" s="8" t="s">
        <v>38</v>
      </c>
      <c r="D75" s="8" t="s">
        <v>107</v>
      </c>
      <c r="E75" s="8" t="s">
        <v>911</v>
      </c>
      <c r="F75" s="15"/>
      <c r="G75" s="15" t="s">
        <v>1192</v>
      </c>
      <c r="H75" s="61" t="s">
        <v>912</v>
      </c>
      <c r="I75" s="13" t="s">
        <v>1148</v>
      </c>
      <c r="J75" s="13" t="s">
        <v>1487</v>
      </c>
      <c r="K75" s="13" t="s">
        <v>1487</v>
      </c>
      <c r="L75" s="2"/>
      <c r="M75" s="2"/>
    </row>
    <row r="76" spans="2:15" ht="67.5" x14ac:dyDescent="0.2">
      <c r="B76" s="8" t="s">
        <v>894</v>
      </c>
      <c r="C76" s="8" t="s">
        <v>37</v>
      </c>
      <c r="D76" s="8" t="s">
        <v>38</v>
      </c>
      <c r="E76" s="8" t="s">
        <v>913</v>
      </c>
      <c r="F76" s="15"/>
      <c r="G76" s="15" t="s">
        <v>1195</v>
      </c>
      <c r="H76" s="61" t="s">
        <v>914</v>
      </c>
      <c r="I76" s="13" t="s">
        <v>1135</v>
      </c>
      <c r="J76" s="37" t="s">
        <v>1313</v>
      </c>
      <c r="K76" s="37" t="s">
        <v>2266</v>
      </c>
      <c r="L76" s="37" t="s">
        <v>1689</v>
      </c>
      <c r="M76" s="64">
        <v>4.66</v>
      </c>
      <c r="N76" s="102">
        <f>6/16</f>
        <v>0.375</v>
      </c>
      <c r="O76" s="128"/>
    </row>
    <row r="77" spans="2:15" ht="101.25" x14ac:dyDescent="0.2">
      <c r="B77" s="8" t="s">
        <v>894</v>
      </c>
      <c r="C77" s="8" t="s">
        <v>41</v>
      </c>
      <c r="D77" s="8" t="s">
        <v>38</v>
      </c>
      <c r="E77" s="8" t="s">
        <v>915</v>
      </c>
      <c r="F77" s="15"/>
      <c r="G77" s="15" t="s">
        <v>1195</v>
      </c>
      <c r="H77" s="61" t="s">
        <v>916</v>
      </c>
      <c r="I77" s="13" t="s">
        <v>1135</v>
      </c>
      <c r="J77" s="37" t="s">
        <v>1314</v>
      </c>
      <c r="K77" s="37" t="s">
        <v>2151</v>
      </c>
      <c r="L77" s="37" t="s">
        <v>1690</v>
      </c>
      <c r="M77" s="64">
        <v>0.62</v>
      </c>
      <c r="N77" s="131">
        <v>1</v>
      </c>
      <c r="O77" s="142"/>
    </row>
    <row r="78" spans="2:15" ht="135" x14ac:dyDescent="0.2">
      <c r="B78" s="8" t="s">
        <v>894</v>
      </c>
      <c r="C78" s="8" t="s">
        <v>48</v>
      </c>
      <c r="D78" s="8" t="s">
        <v>38</v>
      </c>
      <c r="E78" s="8" t="s">
        <v>917</v>
      </c>
      <c r="F78" s="15"/>
      <c r="G78" s="15" t="s">
        <v>1195</v>
      </c>
      <c r="H78" s="61" t="s">
        <v>918</v>
      </c>
      <c r="I78" s="13" t="s">
        <v>1136</v>
      </c>
      <c r="J78" s="37" t="s">
        <v>1691</v>
      </c>
      <c r="K78" s="37" t="s">
        <v>2152</v>
      </c>
      <c r="L78" s="37" t="s">
        <v>1692</v>
      </c>
      <c r="M78" s="64">
        <v>0</v>
      </c>
      <c r="N78" s="131">
        <v>0</v>
      </c>
      <c r="O78" s="143"/>
    </row>
    <row r="79" spans="2:15" ht="112.5" x14ac:dyDescent="0.2">
      <c r="B79" s="8" t="s">
        <v>894</v>
      </c>
      <c r="C79" s="8" t="s">
        <v>51</v>
      </c>
      <c r="D79" s="8" t="s">
        <v>38</v>
      </c>
      <c r="E79" s="8" t="s">
        <v>919</v>
      </c>
      <c r="F79" s="15"/>
      <c r="G79" s="15" t="s">
        <v>1195</v>
      </c>
      <c r="H79" s="61" t="s">
        <v>920</v>
      </c>
      <c r="I79" s="13" t="s">
        <v>1064</v>
      </c>
      <c r="J79" s="37" t="s">
        <v>1315</v>
      </c>
      <c r="K79" s="37" t="s">
        <v>1315</v>
      </c>
      <c r="L79" s="37" t="s">
        <v>1693</v>
      </c>
      <c r="M79" s="64">
        <v>0</v>
      </c>
      <c r="N79" s="64">
        <v>0</v>
      </c>
      <c r="O79" s="143"/>
    </row>
    <row r="80" spans="2:15" ht="135.75" customHeight="1" x14ac:dyDescent="0.2">
      <c r="B80" s="8" t="s">
        <v>894</v>
      </c>
      <c r="C80" s="8" t="s">
        <v>54</v>
      </c>
      <c r="D80" s="8" t="s">
        <v>38</v>
      </c>
      <c r="E80" s="8" t="s">
        <v>921</v>
      </c>
      <c r="F80" s="15"/>
      <c r="G80" s="15" t="s">
        <v>1195</v>
      </c>
      <c r="H80" s="61" t="s">
        <v>922</v>
      </c>
      <c r="I80" s="13" t="s">
        <v>1064</v>
      </c>
      <c r="J80" s="37" t="s">
        <v>1694</v>
      </c>
      <c r="K80" s="17" t="s">
        <v>2224</v>
      </c>
      <c r="L80" s="37" t="s">
        <v>1695</v>
      </c>
      <c r="M80" s="130" t="s">
        <v>1696</v>
      </c>
      <c r="N80" s="37" t="s">
        <v>2225</v>
      </c>
      <c r="O80" s="142"/>
    </row>
    <row r="81" spans="2:15" ht="157.5" x14ac:dyDescent="0.2">
      <c r="B81" s="8" t="s">
        <v>894</v>
      </c>
      <c r="C81" s="8" t="s">
        <v>57</v>
      </c>
      <c r="D81" s="8" t="s">
        <v>38</v>
      </c>
      <c r="E81" s="8" t="s">
        <v>923</v>
      </c>
      <c r="F81" s="15"/>
      <c r="G81" s="15" t="s">
        <v>1195</v>
      </c>
      <c r="H81" s="61" t="s">
        <v>924</v>
      </c>
      <c r="I81" s="13" t="s">
        <v>1137</v>
      </c>
      <c r="J81" s="37" t="s">
        <v>1431</v>
      </c>
      <c r="K81" s="17" t="s">
        <v>2226</v>
      </c>
      <c r="L81" s="37" t="s">
        <v>1697</v>
      </c>
      <c r="M81" s="130" t="s">
        <v>1698</v>
      </c>
      <c r="N81" s="140" t="s">
        <v>2227</v>
      </c>
      <c r="O81" s="128"/>
    </row>
    <row r="82" spans="2:15" ht="78.75" x14ac:dyDescent="0.2">
      <c r="B82" s="8" t="s">
        <v>894</v>
      </c>
      <c r="C82" s="8" t="s">
        <v>60</v>
      </c>
      <c r="D82" s="8" t="s">
        <v>38</v>
      </c>
      <c r="E82" s="8" t="s">
        <v>925</v>
      </c>
      <c r="F82" s="15"/>
      <c r="G82" s="15" t="s">
        <v>1195</v>
      </c>
      <c r="H82" s="61" t="s">
        <v>926</v>
      </c>
      <c r="I82" s="13" t="s">
        <v>1138</v>
      </c>
      <c r="J82" s="37" t="s">
        <v>1364</v>
      </c>
      <c r="K82" s="17" t="s">
        <v>2228</v>
      </c>
      <c r="L82" s="37" t="s">
        <v>1699</v>
      </c>
      <c r="M82" s="130" t="s">
        <v>1700</v>
      </c>
      <c r="N82" s="138" t="s">
        <v>2229</v>
      </c>
      <c r="O82" s="128"/>
    </row>
    <row r="83" spans="2:15" ht="112.5" x14ac:dyDescent="0.2">
      <c r="B83" s="8" t="s">
        <v>894</v>
      </c>
      <c r="C83" s="8" t="s">
        <v>63</v>
      </c>
      <c r="D83" s="8" t="s">
        <v>38</v>
      </c>
      <c r="E83" s="8" t="s">
        <v>927</v>
      </c>
      <c r="F83" s="15"/>
      <c r="G83" s="15" t="s">
        <v>1195</v>
      </c>
      <c r="H83" s="61" t="s">
        <v>928</v>
      </c>
      <c r="I83" s="13" t="s">
        <v>1139</v>
      </c>
      <c r="J83" s="37" t="s">
        <v>1365</v>
      </c>
      <c r="K83" s="37" t="s">
        <v>2153</v>
      </c>
      <c r="L83" s="37" t="s">
        <v>1701</v>
      </c>
      <c r="M83" s="64">
        <v>0.89</v>
      </c>
      <c r="N83" s="131">
        <v>1</v>
      </c>
      <c r="O83" s="142"/>
    </row>
    <row r="84" spans="2:15" ht="191.25" x14ac:dyDescent="0.2">
      <c r="B84" s="8" t="s">
        <v>894</v>
      </c>
      <c r="C84" s="8" t="s">
        <v>104</v>
      </c>
      <c r="D84" s="8" t="s">
        <v>38</v>
      </c>
      <c r="E84" s="8" t="s">
        <v>929</v>
      </c>
      <c r="F84" s="15"/>
      <c r="G84" s="15" t="s">
        <v>1195</v>
      </c>
      <c r="H84" s="61" t="s">
        <v>930</v>
      </c>
      <c r="I84" s="13" t="s">
        <v>1140</v>
      </c>
      <c r="J84" s="37" t="s">
        <v>1432</v>
      </c>
      <c r="K84" s="37" t="s">
        <v>2154</v>
      </c>
      <c r="L84" s="37" t="s">
        <v>1702</v>
      </c>
      <c r="M84" s="64">
        <v>0</v>
      </c>
      <c r="N84" s="131">
        <v>0</v>
      </c>
      <c r="O84" s="143"/>
    </row>
    <row r="85" spans="2:15" ht="45" x14ac:dyDescent="0.2">
      <c r="B85" s="8" t="s">
        <v>931</v>
      </c>
      <c r="C85" s="8" t="s">
        <v>38</v>
      </c>
      <c r="D85" s="8" t="s">
        <v>37</v>
      </c>
      <c r="E85" s="8" t="s">
        <v>932</v>
      </c>
      <c r="F85" s="15"/>
      <c r="G85" s="15" t="s">
        <v>1195</v>
      </c>
      <c r="H85" s="61" t="s">
        <v>933</v>
      </c>
      <c r="I85" s="13" t="s">
        <v>1064</v>
      </c>
      <c r="J85" s="37" t="s">
        <v>1341</v>
      </c>
      <c r="K85" s="37" t="s">
        <v>2132</v>
      </c>
      <c r="L85" s="2"/>
      <c r="M85" s="2"/>
    </row>
    <row r="86" spans="2:15" ht="22.5" x14ac:dyDescent="0.2">
      <c r="B86" s="8" t="s">
        <v>931</v>
      </c>
      <c r="C86" s="8" t="s">
        <v>38</v>
      </c>
      <c r="D86" s="8" t="s">
        <v>41</v>
      </c>
      <c r="E86" s="8" t="s">
        <v>934</v>
      </c>
      <c r="F86" s="15"/>
      <c r="G86" s="15" t="s">
        <v>1192</v>
      </c>
      <c r="H86" s="61" t="s">
        <v>1366</v>
      </c>
      <c r="I86" s="13" t="s">
        <v>1159</v>
      </c>
      <c r="J86" s="13" t="s">
        <v>1367</v>
      </c>
      <c r="K86" s="13" t="s">
        <v>2048</v>
      </c>
      <c r="L86" s="2"/>
      <c r="M86" s="2"/>
    </row>
    <row r="87" spans="2:15" ht="96.75" customHeight="1" x14ac:dyDescent="0.2">
      <c r="B87" s="8" t="s">
        <v>931</v>
      </c>
      <c r="C87" s="8" t="s">
        <v>38</v>
      </c>
      <c r="D87" s="8" t="s">
        <v>48</v>
      </c>
      <c r="E87" s="8" t="s">
        <v>935</v>
      </c>
      <c r="F87" s="15"/>
      <c r="G87" s="15" t="s">
        <v>1192</v>
      </c>
      <c r="H87" s="61" t="s">
        <v>936</v>
      </c>
      <c r="I87" s="13" t="s">
        <v>1064</v>
      </c>
      <c r="J87" s="37" t="s">
        <v>1368</v>
      </c>
      <c r="K87" s="37" t="s">
        <v>2179</v>
      </c>
      <c r="L87" s="2"/>
      <c r="M87" s="2"/>
    </row>
    <row r="88" spans="2:15" ht="78.75" x14ac:dyDescent="0.2">
      <c r="B88" s="8" t="s">
        <v>931</v>
      </c>
      <c r="C88" s="8" t="s">
        <v>38</v>
      </c>
      <c r="D88" s="8" t="s">
        <v>51</v>
      </c>
      <c r="E88" s="8" t="s">
        <v>937</v>
      </c>
      <c r="F88" s="15"/>
      <c r="G88" s="15" t="s">
        <v>1195</v>
      </c>
      <c r="H88" s="61" t="s">
        <v>938</v>
      </c>
      <c r="I88" s="13" t="s">
        <v>1160</v>
      </c>
      <c r="J88" s="37" t="s">
        <v>1369</v>
      </c>
      <c r="K88" s="37" t="s">
        <v>1369</v>
      </c>
      <c r="L88" s="2"/>
      <c r="M88" s="2"/>
    </row>
    <row r="89" spans="2:15" ht="135" x14ac:dyDescent="0.2">
      <c r="B89" s="8" t="s">
        <v>931</v>
      </c>
      <c r="C89" s="8" t="s">
        <v>38</v>
      </c>
      <c r="D89" s="8" t="s">
        <v>54</v>
      </c>
      <c r="E89" s="8" t="s">
        <v>939</v>
      </c>
      <c r="F89" s="15"/>
      <c r="G89" s="15" t="s">
        <v>1195</v>
      </c>
      <c r="H89" s="61" t="s">
        <v>940</v>
      </c>
      <c r="I89" s="13" t="s">
        <v>1161</v>
      </c>
      <c r="J89" s="37" t="s">
        <v>1342</v>
      </c>
      <c r="K89" s="17" t="s">
        <v>2230</v>
      </c>
      <c r="L89" s="2"/>
      <c r="M89" s="2"/>
    </row>
    <row r="90" spans="2:15" ht="45" x14ac:dyDescent="0.2">
      <c r="B90" s="8" t="s">
        <v>931</v>
      </c>
      <c r="C90" s="8" t="s">
        <v>38</v>
      </c>
      <c r="D90" s="8" t="s">
        <v>57</v>
      </c>
      <c r="E90" s="8" t="s">
        <v>941</v>
      </c>
      <c r="F90" s="15"/>
      <c r="G90" s="15" t="s">
        <v>1195</v>
      </c>
      <c r="H90" s="61" t="s">
        <v>942</v>
      </c>
      <c r="I90" s="13" t="s">
        <v>1064</v>
      </c>
      <c r="J90" s="37" t="s">
        <v>1343</v>
      </c>
      <c r="K90" s="17" t="s">
        <v>2233</v>
      </c>
      <c r="L90" s="2"/>
      <c r="M90" s="2"/>
    </row>
    <row r="91" spans="2:15" ht="101.25" x14ac:dyDescent="0.2">
      <c r="B91" s="8" t="s">
        <v>931</v>
      </c>
      <c r="C91" s="8" t="s">
        <v>38</v>
      </c>
      <c r="D91" s="8" t="s">
        <v>60</v>
      </c>
      <c r="E91" s="8" t="s">
        <v>943</v>
      </c>
      <c r="F91" s="15"/>
      <c r="G91" s="15" t="s">
        <v>1192</v>
      </c>
      <c r="H91" s="61" t="s">
        <v>944</v>
      </c>
      <c r="I91" s="13" t="s">
        <v>1162</v>
      </c>
      <c r="J91" s="13" t="s">
        <v>1162</v>
      </c>
      <c r="K91" s="13" t="s">
        <v>2180</v>
      </c>
      <c r="L91" s="2"/>
      <c r="M91" s="2"/>
    </row>
    <row r="92" spans="2:15" ht="180" x14ac:dyDescent="0.2">
      <c r="B92" s="8" t="s">
        <v>931</v>
      </c>
      <c r="C92" s="8" t="s">
        <v>37</v>
      </c>
      <c r="D92" s="8" t="s">
        <v>38</v>
      </c>
      <c r="E92" s="8" t="s">
        <v>945</v>
      </c>
      <c r="F92" s="15"/>
      <c r="G92" s="51" t="s">
        <v>1483</v>
      </c>
      <c r="H92" s="61" t="s">
        <v>946</v>
      </c>
      <c r="I92" s="13" t="s">
        <v>1149</v>
      </c>
      <c r="J92" s="37" t="s">
        <v>1703</v>
      </c>
      <c r="K92" s="37" t="s">
        <v>2181</v>
      </c>
      <c r="L92" s="37" t="s">
        <v>1704</v>
      </c>
      <c r="M92" s="64">
        <v>0.6</v>
      </c>
      <c r="N92" s="102">
        <f>14/6</f>
        <v>2.3333333333333335</v>
      </c>
      <c r="O92" s="142"/>
    </row>
    <row r="93" spans="2:15" ht="180" x14ac:dyDescent="0.2">
      <c r="B93" s="8" t="s">
        <v>931</v>
      </c>
      <c r="C93" s="8" t="s">
        <v>41</v>
      </c>
      <c r="D93" s="8" t="s">
        <v>38</v>
      </c>
      <c r="E93" s="8" t="s">
        <v>947</v>
      </c>
      <c r="F93" s="15"/>
      <c r="G93" s="51" t="s">
        <v>1483</v>
      </c>
      <c r="H93" s="61" t="s">
        <v>1370</v>
      </c>
      <c r="I93" s="13" t="s">
        <v>1150</v>
      </c>
      <c r="J93" s="37" t="s">
        <v>1371</v>
      </c>
      <c r="K93" s="17" t="s">
        <v>2133</v>
      </c>
      <c r="L93" s="37" t="s">
        <v>1705</v>
      </c>
      <c r="M93" s="64">
        <v>0.3</v>
      </c>
      <c r="N93" s="102">
        <f>1.6/10</f>
        <v>0.16</v>
      </c>
      <c r="O93" s="128"/>
    </row>
    <row r="94" spans="2:15" ht="67.5" x14ac:dyDescent="0.2">
      <c r="B94" s="8" t="s">
        <v>931</v>
      </c>
      <c r="C94" s="8" t="s">
        <v>48</v>
      </c>
      <c r="D94" s="8" t="s">
        <v>38</v>
      </c>
      <c r="E94" s="8" t="s">
        <v>948</v>
      </c>
      <c r="F94" s="15"/>
      <c r="G94" s="15" t="s">
        <v>1484</v>
      </c>
      <c r="H94" s="61" t="s">
        <v>949</v>
      </c>
      <c r="I94" s="13" t="s">
        <v>1151</v>
      </c>
      <c r="J94" s="37" t="s">
        <v>1316</v>
      </c>
      <c r="K94" s="37" t="s">
        <v>2049</v>
      </c>
      <c r="L94" s="37" t="s">
        <v>1706</v>
      </c>
      <c r="M94" s="64">
        <v>0.37</v>
      </c>
      <c r="N94" s="102">
        <f>57/100</f>
        <v>0.56999999999999995</v>
      </c>
      <c r="O94" s="128"/>
    </row>
    <row r="95" spans="2:15" ht="135" x14ac:dyDescent="0.2">
      <c r="B95" s="8" t="s">
        <v>931</v>
      </c>
      <c r="C95" s="8" t="s">
        <v>51</v>
      </c>
      <c r="D95" s="8" t="s">
        <v>38</v>
      </c>
      <c r="E95" s="8" t="s">
        <v>950</v>
      </c>
      <c r="F95" s="15"/>
      <c r="G95" s="15" t="s">
        <v>1195</v>
      </c>
      <c r="H95" s="61" t="s">
        <v>951</v>
      </c>
      <c r="I95" s="13" t="s">
        <v>1152</v>
      </c>
      <c r="J95" s="37" t="s">
        <v>1317</v>
      </c>
      <c r="K95" s="37" t="s">
        <v>2134</v>
      </c>
      <c r="L95" s="37" t="s">
        <v>1707</v>
      </c>
      <c r="M95" s="64">
        <v>2.66</v>
      </c>
      <c r="N95" s="102">
        <f>11/6</f>
        <v>1.8333333333333333</v>
      </c>
      <c r="O95" s="142"/>
    </row>
    <row r="96" spans="2:15" ht="78.75" x14ac:dyDescent="0.2">
      <c r="B96" s="8" t="s">
        <v>931</v>
      </c>
      <c r="C96" s="8" t="s">
        <v>54</v>
      </c>
      <c r="D96" s="8" t="s">
        <v>38</v>
      </c>
      <c r="E96" s="8" t="s">
        <v>952</v>
      </c>
      <c r="F96" s="15"/>
      <c r="G96" s="15" t="s">
        <v>1195</v>
      </c>
      <c r="H96" s="61" t="s">
        <v>953</v>
      </c>
      <c r="I96" s="13" t="s">
        <v>1153</v>
      </c>
      <c r="J96" s="37" t="s">
        <v>1433</v>
      </c>
      <c r="K96" s="37" t="s">
        <v>2267</v>
      </c>
      <c r="L96" s="37" t="s">
        <v>1708</v>
      </c>
      <c r="M96" s="64">
        <v>1.1000000000000001</v>
      </c>
      <c r="N96" s="102">
        <f>32/30</f>
        <v>1.0666666666666667</v>
      </c>
      <c r="O96" s="142"/>
    </row>
    <row r="97" spans="2:15" ht="101.25" x14ac:dyDescent="0.2">
      <c r="B97" s="8" t="s">
        <v>931</v>
      </c>
      <c r="C97" s="8" t="s">
        <v>57</v>
      </c>
      <c r="D97" s="8" t="s">
        <v>38</v>
      </c>
      <c r="E97" s="8" t="s">
        <v>954</v>
      </c>
      <c r="F97" s="15"/>
      <c r="G97" s="15" t="s">
        <v>1195</v>
      </c>
      <c r="H97" s="61" t="s">
        <v>955</v>
      </c>
      <c r="I97" s="13" t="s">
        <v>1154</v>
      </c>
      <c r="J97" s="37" t="s">
        <v>1318</v>
      </c>
      <c r="K97" s="37" t="s">
        <v>2001</v>
      </c>
      <c r="L97" s="37" t="s">
        <v>1709</v>
      </c>
      <c r="M97" s="64">
        <v>0</v>
      </c>
      <c r="N97" s="122">
        <v>0</v>
      </c>
      <c r="O97" s="143"/>
    </row>
    <row r="98" spans="2:15" ht="101.25" x14ac:dyDescent="0.2">
      <c r="B98" s="8" t="s">
        <v>931</v>
      </c>
      <c r="C98" s="8" t="s">
        <v>60</v>
      </c>
      <c r="D98" s="8" t="s">
        <v>38</v>
      </c>
      <c r="E98" s="8" t="s">
        <v>956</v>
      </c>
      <c r="F98" s="15"/>
      <c r="G98" s="15" t="s">
        <v>1195</v>
      </c>
      <c r="H98" s="61" t="s">
        <v>957</v>
      </c>
      <c r="I98" s="13" t="s">
        <v>2135</v>
      </c>
      <c r="J98" s="37" t="s">
        <v>1319</v>
      </c>
      <c r="K98" s="37" t="s">
        <v>2231</v>
      </c>
      <c r="L98" s="37" t="s">
        <v>1710</v>
      </c>
      <c r="M98" s="121" t="s">
        <v>1711</v>
      </c>
      <c r="N98" s="138" t="s">
        <v>1711</v>
      </c>
      <c r="O98" s="143"/>
    </row>
    <row r="99" spans="2:15" ht="45" x14ac:dyDescent="0.2">
      <c r="B99" s="8" t="s">
        <v>931</v>
      </c>
      <c r="C99" s="8" t="s">
        <v>63</v>
      </c>
      <c r="D99" s="8" t="s">
        <v>38</v>
      </c>
      <c r="E99" s="8" t="s">
        <v>958</v>
      </c>
      <c r="F99" s="15"/>
      <c r="G99" s="15" t="s">
        <v>1195</v>
      </c>
      <c r="H99" s="61" t="s">
        <v>959</v>
      </c>
      <c r="I99" s="13" t="s">
        <v>1155</v>
      </c>
      <c r="J99" s="37" t="s">
        <v>1320</v>
      </c>
      <c r="K99" s="17" t="s">
        <v>2232</v>
      </c>
      <c r="L99" s="37" t="s">
        <v>1712</v>
      </c>
      <c r="M99" s="121" t="s">
        <v>1713</v>
      </c>
      <c r="N99" s="138" t="s">
        <v>1713</v>
      </c>
      <c r="O99" s="142"/>
    </row>
    <row r="100" spans="2:15" ht="56.25" x14ac:dyDescent="0.2">
      <c r="B100" s="8" t="s">
        <v>931</v>
      </c>
      <c r="C100" s="8" t="s">
        <v>104</v>
      </c>
      <c r="D100" s="8" t="s">
        <v>38</v>
      </c>
      <c r="E100" s="8" t="s">
        <v>960</v>
      </c>
      <c r="F100" s="15"/>
      <c r="G100" s="15" t="s">
        <v>1195</v>
      </c>
      <c r="H100" s="61" t="s">
        <v>1714</v>
      </c>
      <c r="I100" s="13" t="s">
        <v>1156</v>
      </c>
      <c r="J100" s="13" t="s">
        <v>1156</v>
      </c>
      <c r="K100" s="13" t="s">
        <v>1156</v>
      </c>
      <c r="L100" s="37" t="s">
        <v>1715</v>
      </c>
      <c r="M100" s="64">
        <v>0.56999999999999995</v>
      </c>
      <c r="N100" s="64">
        <v>0.56999999999999995</v>
      </c>
      <c r="O100" s="128"/>
    </row>
    <row r="101" spans="2:15" ht="195.75" customHeight="1" x14ac:dyDescent="0.2">
      <c r="B101" s="8" t="s">
        <v>931</v>
      </c>
      <c r="C101" s="8" t="s">
        <v>107</v>
      </c>
      <c r="D101" s="8" t="s">
        <v>38</v>
      </c>
      <c r="E101" s="8" t="s">
        <v>961</v>
      </c>
      <c r="F101" s="15"/>
      <c r="G101" s="15" t="s">
        <v>1192</v>
      </c>
      <c r="H101" s="61" t="s">
        <v>962</v>
      </c>
      <c r="I101" s="13" t="s">
        <v>1157</v>
      </c>
      <c r="J101" s="37" t="s">
        <v>1716</v>
      </c>
      <c r="K101" s="17" t="s">
        <v>2139</v>
      </c>
      <c r="L101" s="37" t="s">
        <v>1717</v>
      </c>
      <c r="M101" s="64">
        <v>0.5</v>
      </c>
      <c r="N101" s="64">
        <v>0.5</v>
      </c>
      <c r="O101" s="128"/>
    </row>
    <row r="102" spans="2:15" ht="56.25" x14ac:dyDescent="0.2">
      <c r="B102" s="8" t="s">
        <v>931</v>
      </c>
      <c r="C102" s="8" t="s">
        <v>110</v>
      </c>
      <c r="D102" s="8" t="s">
        <v>38</v>
      </c>
      <c r="E102" s="8" t="s">
        <v>963</v>
      </c>
      <c r="F102" s="15"/>
      <c r="G102" s="15" t="s">
        <v>1192</v>
      </c>
      <c r="H102" s="61" t="s">
        <v>1372</v>
      </c>
      <c r="I102" s="13" t="s">
        <v>1064</v>
      </c>
      <c r="J102" s="37" t="s">
        <v>1373</v>
      </c>
      <c r="K102" s="37" t="s">
        <v>2136</v>
      </c>
      <c r="L102" s="37" t="s">
        <v>1718</v>
      </c>
      <c r="M102" s="121" t="s">
        <v>1719</v>
      </c>
      <c r="N102" s="121" t="s">
        <v>1719</v>
      </c>
      <c r="O102" s="143"/>
    </row>
    <row r="103" spans="2:15" ht="135" x14ac:dyDescent="0.2">
      <c r="B103" s="8" t="s">
        <v>931</v>
      </c>
      <c r="C103" s="8" t="s">
        <v>113</v>
      </c>
      <c r="D103" s="8" t="s">
        <v>38</v>
      </c>
      <c r="E103" s="8" t="s">
        <v>964</v>
      </c>
      <c r="F103" s="15"/>
      <c r="G103" s="15" t="s">
        <v>1192</v>
      </c>
      <c r="H103" s="61" t="s">
        <v>965</v>
      </c>
      <c r="I103" s="13" t="s">
        <v>1158</v>
      </c>
      <c r="J103" s="37" t="s">
        <v>1720</v>
      </c>
      <c r="K103" s="37" t="s">
        <v>2137</v>
      </c>
      <c r="L103" s="37" t="s">
        <v>1721</v>
      </c>
      <c r="M103" s="64">
        <v>0.83</v>
      </c>
      <c r="N103" s="102">
        <f>5/6</f>
        <v>0.83333333333333337</v>
      </c>
      <c r="O103" s="142"/>
    </row>
    <row r="104" spans="2:15" ht="67.5" x14ac:dyDescent="0.2">
      <c r="B104" s="8" t="s">
        <v>931</v>
      </c>
      <c r="C104" s="8" t="s">
        <v>116</v>
      </c>
      <c r="D104" s="8" t="s">
        <v>38</v>
      </c>
      <c r="E104" s="8" t="s">
        <v>966</v>
      </c>
      <c r="F104" s="15"/>
      <c r="G104" s="15" t="s">
        <v>1192</v>
      </c>
      <c r="H104" s="61" t="s">
        <v>967</v>
      </c>
      <c r="I104" s="13" t="s">
        <v>1064</v>
      </c>
      <c r="J104" s="17" t="s">
        <v>1515</v>
      </c>
      <c r="K104" s="17" t="s">
        <v>1515</v>
      </c>
      <c r="L104" s="37" t="s">
        <v>1722</v>
      </c>
      <c r="M104" s="64">
        <v>1</v>
      </c>
      <c r="N104" s="102">
        <f>6/6</f>
        <v>1</v>
      </c>
      <c r="O104" s="142"/>
    </row>
    <row r="105" spans="2:15" ht="112.5" x14ac:dyDescent="0.2">
      <c r="B105" s="8" t="s">
        <v>968</v>
      </c>
      <c r="C105" s="8" t="s">
        <v>38</v>
      </c>
      <c r="D105" s="8" t="s">
        <v>37</v>
      </c>
      <c r="E105" s="8" t="s">
        <v>969</v>
      </c>
      <c r="F105" s="15"/>
      <c r="G105" s="15" t="s">
        <v>1195</v>
      </c>
      <c r="H105" s="61" t="s">
        <v>970</v>
      </c>
      <c r="I105" s="13" t="s">
        <v>1165</v>
      </c>
      <c r="J105" s="37" t="s">
        <v>1165</v>
      </c>
      <c r="K105" s="37" t="s">
        <v>1165</v>
      </c>
      <c r="L105" s="2"/>
      <c r="M105" s="2"/>
    </row>
    <row r="106" spans="2:15" ht="45" x14ac:dyDescent="0.2">
      <c r="B106" s="8" t="s">
        <v>968</v>
      </c>
      <c r="C106" s="8" t="s">
        <v>38</v>
      </c>
      <c r="D106" s="8" t="s">
        <v>41</v>
      </c>
      <c r="E106" s="8" t="s">
        <v>971</v>
      </c>
      <c r="F106" s="15"/>
      <c r="G106" s="51" t="s">
        <v>1483</v>
      </c>
      <c r="H106" s="61" t="s">
        <v>972</v>
      </c>
      <c r="I106" s="13"/>
      <c r="J106" s="37" t="s">
        <v>1344</v>
      </c>
      <c r="K106" s="37" t="s">
        <v>2236</v>
      </c>
      <c r="L106" s="2"/>
      <c r="M106" s="2"/>
    </row>
    <row r="107" spans="2:15" ht="90" x14ac:dyDescent="0.2">
      <c r="B107" s="8" t="s">
        <v>968</v>
      </c>
      <c r="C107" s="8" t="s">
        <v>38</v>
      </c>
      <c r="D107" s="8" t="s">
        <v>48</v>
      </c>
      <c r="E107" s="8" t="s">
        <v>973</v>
      </c>
      <c r="F107" s="15"/>
      <c r="G107" s="51" t="s">
        <v>1483</v>
      </c>
      <c r="H107" s="61" t="s">
        <v>974</v>
      </c>
      <c r="I107" s="13" t="s">
        <v>1168</v>
      </c>
      <c r="J107" s="37" t="s">
        <v>1723</v>
      </c>
      <c r="K107" s="37" t="s">
        <v>2234</v>
      </c>
      <c r="L107" s="2"/>
      <c r="M107" s="2"/>
    </row>
    <row r="108" spans="2:15" ht="22.5" x14ac:dyDescent="0.2">
      <c r="B108" s="8" t="s">
        <v>968</v>
      </c>
      <c r="C108" s="8" t="s">
        <v>38</v>
      </c>
      <c r="D108" s="8" t="s">
        <v>51</v>
      </c>
      <c r="E108" s="8" t="s">
        <v>975</v>
      </c>
      <c r="F108" s="15"/>
      <c r="G108" s="15" t="s">
        <v>1195</v>
      </c>
      <c r="H108" s="61" t="s">
        <v>976</v>
      </c>
      <c r="I108" s="13"/>
      <c r="J108" s="37" t="s">
        <v>1345</v>
      </c>
      <c r="K108" s="37" t="s">
        <v>2237</v>
      </c>
      <c r="L108" s="2"/>
      <c r="M108" s="2"/>
    </row>
    <row r="109" spans="2:15" ht="45" x14ac:dyDescent="0.2">
      <c r="B109" s="8" t="s">
        <v>968</v>
      </c>
      <c r="C109" s="8" t="s">
        <v>38</v>
      </c>
      <c r="D109" s="8" t="s">
        <v>54</v>
      </c>
      <c r="E109" s="8" t="s">
        <v>977</v>
      </c>
      <c r="F109" s="15"/>
      <c r="G109" s="15" t="s">
        <v>1195</v>
      </c>
      <c r="H109" s="61" t="s">
        <v>978</v>
      </c>
      <c r="I109" s="13" t="s">
        <v>1169</v>
      </c>
      <c r="J109" s="37" t="s">
        <v>1346</v>
      </c>
      <c r="K109" s="37" t="s">
        <v>1346</v>
      </c>
      <c r="L109" s="2"/>
      <c r="M109" s="2"/>
    </row>
    <row r="110" spans="2:15" ht="22.5" x14ac:dyDescent="0.2">
      <c r="B110" s="8" t="s">
        <v>968</v>
      </c>
      <c r="C110" s="8" t="s">
        <v>38</v>
      </c>
      <c r="D110" s="8" t="s">
        <v>57</v>
      </c>
      <c r="E110" s="8" t="s">
        <v>979</v>
      </c>
      <c r="F110" s="15"/>
      <c r="G110" s="51" t="s">
        <v>1485</v>
      </c>
      <c r="H110" s="61" t="s">
        <v>1170</v>
      </c>
      <c r="I110" s="13"/>
      <c r="J110" s="37" t="s">
        <v>1347</v>
      </c>
      <c r="K110" s="37" t="s">
        <v>1204</v>
      </c>
      <c r="L110" s="2"/>
      <c r="M110" s="2"/>
    </row>
    <row r="111" spans="2:15" ht="33.75" x14ac:dyDescent="0.2">
      <c r="B111" s="8" t="s">
        <v>968</v>
      </c>
      <c r="C111" s="8" t="s">
        <v>38</v>
      </c>
      <c r="D111" s="8" t="s">
        <v>60</v>
      </c>
      <c r="E111" s="8" t="s">
        <v>980</v>
      </c>
      <c r="F111" s="15"/>
      <c r="G111" s="15" t="s">
        <v>1195</v>
      </c>
      <c r="H111" s="61" t="s">
        <v>981</v>
      </c>
      <c r="I111" s="13" t="s">
        <v>1171</v>
      </c>
      <c r="J111" s="37" t="s">
        <v>1348</v>
      </c>
      <c r="K111" s="37" t="s">
        <v>2238</v>
      </c>
      <c r="L111" s="2"/>
      <c r="M111" s="2"/>
    </row>
    <row r="112" spans="2:15" ht="22.5" x14ac:dyDescent="0.2">
      <c r="B112" s="8" t="s">
        <v>968</v>
      </c>
      <c r="C112" s="8" t="s">
        <v>38</v>
      </c>
      <c r="D112" s="8" t="s">
        <v>63</v>
      </c>
      <c r="E112" s="8" t="s">
        <v>982</v>
      </c>
      <c r="F112" s="15"/>
      <c r="G112" s="15" t="s">
        <v>1195</v>
      </c>
      <c r="H112" s="61" t="s">
        <v>983</v>
      </c>
      <c r="I112" s="13"/>
      <c r="J112" s="17" t="s">
        <v>1064</v>
      </c>
      <c r="K112" s="17" t="s">
        <v>1064</v>
      </c>
      <c r="L112" s="2"/>
      <c r="M112" s="2"/>
    </row>
    <row r="113" spans="2:15" ht="90" x14ac:dyDescent="0.2">
      <c r="B113" s="8" t="s">
        <v>968</v>
      </c>
      <c r="C113" s="8" t="s">
        <v>38</v>
      </c>
      <c r="D113" s="8" t="s">
        <v>104</v>
      </c>
      <c r="E113" s="8" t="s">
        <v>984</v>
      </c>
      <c r="F113" s="15"/>
      <c r="G113" s="15" t="s">
        <v>1192</v>
      </c>
      <c r="H113" s="61" t="s">
        <v>985</v>
      </c>
      <c r="I113" s="13" t="s">
        <v>1349</v>
      </c>
      <c r="J113" s="13" t="s">
        <v>1486</v>
      </c>
      <c r="K113" s="13" t="s">
        <v>2025</v>
      </c>
      <c r="L113" s="2"/>
      <c r="M113" s="2"/>
    </row>
    <row r="114" spans="2:15" ht="78.75" x14ac:dyDescent="0.2">
      <c r="B114" s="8" t="s">
        <v>968</v>
      </c>
      <c r="C114" s="8" t="s">
        <v>37</v>
      </c>
      <c r="D114" s="8" t="s">
        <v>38</v>
      </c>
      <c r="E114" s="8" t="s">
        <v>986</v>
      </c>
      <c r="F114" s="15"/>
      <c r="G114" s="15" t="s">
        <v>1195</v>
      </c>
      <c r="H114" s="61" t="s">
        <v>987</v>
      </c>
      <c r="I114" s="13" t="s">
        <v>1163</v>
      </c>
      <c r="J114" s="37" t="s">
        <v>1532</v>
      </c>
      <c r="K114" s="17" t="s">
        <v>2260</v>
      </c>
      <c r="L114" s="37" t="s">
        <v>1724</v>
      </c>
      <c r="M114" s="64" t="s">
        <v>1725</v>
      </c>
      <c r="N114" s="141">
        <v>0.5</v>
      </c>
      <c r="O114" s="128"/>
    </row>
    <row r="115" spans="2:15" ht="101.25" x14ac:dyDescent="0.2">
      <c r="B115" s="8" t="s">
        <v>968</v>
      </c>
      <c r="C115" s="8" t="s">
        <v>41</v>
      </c>
      <c r="D115" s="8" t="s">
        <v>38</v>
      </c>
      <c r="E115" s="8" t="s">
        <v>988</v>
      </c>
      <c r="F115" s="15"/>
      <c r="G115" s="15" t="s">
        <v>1195</v>
      </c>
      <c r="H115" s="61" t="s">
        <v>989</v>
      </c>
      <c r="I115" s="13" t="s">
        <v>1164</v>
      </c>
      <c r="J115" s="37" t="s">
        <v>1321</v>
      </c>
      <c r="K115" s="37" t="s">
        <v>2235</v>
      </c>
      <c r="L115" s="37" t="s">
        <v>1726</v>
      </c>
      <c r="M115" s="64">
        <f>99/95</f>
        <v>1.0421052631578946</v>
      </c>
      <c r="N115" s="102">
        <f>100/95</f>
        <v>1.0526315789473684</v>
      </c>
      <c r="O115" s="142"/>
    </row>
    <row r="116" spans="2:15" ht="157.5" x14ac:dyDescent="0.2">
      <c r="B116" s="8" t="s">
        <v>968</v>
      </c>
      <c r="C116" s="8" t="s">
        <v>48</v>
      </c>
      <c r="D116" s="8" t="s">
        <v>38</v>
      </c>
      <c r="E116" s="8" t="s">
        <v>990</v>
      </c>
      <c r="F116" s="15"/>
      <c r="G116" s="15" t="s">
        <v>1195</v>
      </c>
      <c r="H116" s="61" t="s">
        <v>991</v>
      </c>
      <c r="I116" s="13" t="s">
        <v>1064</v>
      </c>
      <c r="J116" s="37" t="s">
        <v>1322</v>
      </c>
      <c r="K116" s="37" t="s">
        <v>2234</v>
      </c>
      <c r="L116" s="37" t="s">
        <v>1727</v>
      </c>
      <c r="M116" s="64">
        <v>0.77</v>
      </c>
      <c r="N116" s="102">
        <v>0.43</v>
      </c>
      <c r="O116" s="152"/>
    </row>
    <row r="117" spans="2:15" ht="112.5" x14ac:dyDescent="0.2">
      <c r="B117" s="8" t="s">
        <v>968</v>
      </c>
      <c r="C117" s="8" t="s">
        <v>51</v>
      </c>
      <c r="D117" s="8" t="s">
        <v>38</v>
      </c>
      <c r="E117" s="8" t="s">
        <v>992</v>
      </c>
      <c r="F117" s="15"/>
      <c r="G117" s="15" t="s">
        <v>1195</v>
      </c>
      <c r="H117" s="61" t="s">
        <v>993</v>
      </c>
      <c r="I117" s="13" t="s">
        <v>1165</v>
      </c>
      <c r="J117" s="13" t="s">
        <v>1165</v>
      </c>
      <c r="K117" s="13" t="s">
        <v>1165</v>
      </c>
      <c r="L117" s="37" t="s">
        <v>1728</v>
      </c>
      <c r="M117" s="64">
        <v>1</v>
      </c>
      <c r="N117" s="139">
        <v>1</v>
      </c>
      <c r="O117" s="142"/>
    </row>
    <row r="118" spans="2:15" ht="135" x14ac:dyDescent="0.2">
      <c r="B118" s="8" t="s">
        <v>968</v>
      </c>
      <c r="C118" s="8" t="s">
        <v>54</v>
      </c>
      <c r="D118" s="8" t="s">
        <v>38</v>
      </c>
      <c r="E118" s="8" t="s">
        <v>994</v>
      </c>
      <c r="F118" s="15"/>
      <c r="G118" s="15" t="s">
        <v>1195</v>
      </c>
      <c r="H118" s="61" t="s">
        <v>995</v>
      </c>
      <c r="I118" s="13" t="s">
        <v>1166</v>
      </c>
      <c r="J118" s="37" t="s">
        <v>1350</v>
      </c>
      <c r="K118" s="17" t="s">
        <v>2261</v>
      </c>
      <c r="L118" s="37" t="s">
        <v>1729</v>
      </c>
      <c r="M118" s="64">
        <v>1</v>
      </c>
      <c r="N118" s="72">
        <v>1</v>
      </c>
      <c r="O118" s="142"/>
    </row>
    <row r="119" spans="2:15" ht="67.5" x14ac:dyDescent="0.2">
      <c r="B119" s="8" t="s">
        <v>968</v>
      </c>
      <c r="C119" s="8" t="s">
        <v>57</v>
      </c>
      <c r="D119" s="8" t="s">
        <v>38</v>
      </c>
      <c r="E119" s="8" t="s">
        <v>996</v>
      </c>
      <c r="F119" s="15"/>
      <c r="G119" s="15" t="s">
        <v>1195</v>
      </c>
      <c r="H119" s="61" t="s">
        <v>997</v>
      </c>
      <c r="I119" s="13" t="s">
        <v>1167</v>
      </c>
      <c r="J119" s="13" t="s">
        <v>1167</v>
      </c>
      <c r="K119" s="13" t="s">
        <v>1167</v>
      </c>
      <c r="L119" s="37" t="s">
        <v>1730</v>
      </c>
      <c r="M119" s="64">
        <v>1</v>
      </c>
      <c r="N119" s="139">
        <v>1</v>
      </c>
      <c r="O119" s="142"/>
    </row>
    <row r="120" spans="2:15" ht="61.5" customHeight="1" x14ac:dyDescent="0.2">
      <c r="B120" s="8" t="s">
        <v>998</v>
      </c>
      <c r="C120" s="8" t="s">
        <v>38</v>
      </c>
      <c r="D120" s="8" t="s">
        <v>37</v>
      </c>
      <c r="E120" s="8" t="s">
        <v>999</v>
      </c>
      <c r="F120" s="15"/>
      <c r="G120" s="51" t="s">
        <v>1483</v>
      </c>
      <c r="H120" s="61" t="s">
        <v>1000</v>
      </c>
      <c r="I120" s="180" t="s">
        <v>1172</v>
      </c>
      <c r="J120" s="170" t="s">
        <v>1352</v>
      </c>
      <c r="K120" s="17" t="s">
        <v>2185</v>
      </c>
      <c r="L120" s="2"/>
      <c r="M120" s="2"/>
    </row>
    <row r="121" spans="2:15" ht="27" customHeight="1" x14ac:dyDescent="0.2">
      <c r="B121" s="8" t="s">
        <v>998</v>
      </c>
      <c r="C121" s="8" t="s">
        <v>38</v>
      </c>
      <c r="D121" s="8" t="s">
        <v>41</v>
      </c>
      <c r="E121" s="8" t="s">
        <v>1001</v>
      </c>
      <c r="F121" s="15"/>
      <c r="G121" s="51" t="s">
        <v>1485</v>
      </c>
      <c r="H121" s="61" t="s">
        <v>1002</v>
      </c>
      <c r="I121" s="181"/>
      <c r="J121" s="170"/>
      <c r="K121" s="17" t="s">
        <v>2182</v>
      </c>
      <c r="L121" s="2"/>
      <c r="M121" s="2"/>
    </row>
    <row r="122" spans="2:15" ht="68.25" customHeight="1" x14ac:dyDescent="0.2">
      <c r="B122" s="8" t="s">
        <v>998</v>
      </c>
      <c r="C122" s="8" t="s">
        <v>37</v>
      </c>
      <c r="D122" s="8" t="s">
        <v>38</v>
      </c>
      <c r="E122" s="8" t="s">
        <v>1003</v>
      </c>
      <c r="F122" s="15"/>
      <c r="G122" s="51" t="s">
        <v>1483</v>
      </c>
      <c r="H122" s="61" t="s">
        <v>1004</v>
      </c>
      <c r="I122" s="180" t="s">
        <v>1172</v>
      </c>
      <c r="J122" s="170" t="s">
        <v>1731</v>
      </c>
      <c r="K122" s="133" t="s">
        <v>2183</v>
      </c>
      <c r="L122" s="124" t="s">
        <v>1732</v>
      </c>
      <c r="M122" s="64">
        <v>0</v>
      </c>
      <c r="N122" s="122">
        <v>0.7</v>
      </c>
      <c r="O122" s="142"/>
    </row>
    <row r="123" spans="2:15" ht="56.25" customHeight="1" x14ac:dyDescent="0.2">
      <c r="B123" s="8" t="s">
        <v>998</v>
      </c>
      <c r="C123" s="8" t="s">
        <v>41</v>
      </c>
      <c r="D123" s="8" t="s">
        <v>38</v>
      </c>
      <c r="E123" s="8" t="s">
        <v>1005</v>
      </c>
      <c r="F123" s="15"/>
      <c r="G123" s="51" t="s">
        <v>1483</v>
      </c>
      <c r="H123" s="61" t="s">
        <v>1006</v>
      </c>
      <c r="I123" s="181"/>
      <c r="J123" s="170"/>
      <c r="K123" s="133" t="s">
        <v>2184</v>
      </c>
      <c r="L123" s="124" t="s">
        <v>1733</v>
      </c>
      <c r="M123" s="64">
        <v>0</v>
      </c>
      <c r="N123" s="122">
        <v>0.5</v>
      </c>
      <c r="O123" s="128"/>
    </row>
    <row r="124" spans="2:15" ht="90" customHeight="1" x14ac:dyDescent="0.2">
      <c r="B124" s="8" t="s">
        <v>998</v>
      </c>
      <c r="C124" s="8" t="s">
        <v>48</v>
      </c>
      <c r="D124" s="8" t="s">
        <v>38</v>
      </c>
      <c r="E124" s="8" t="s">
        <v>1007</v>
      </c>
      <c r="F124" s="15"/>
      <c r="G124" s="15" t="s">
        <v>1195</v>
      </c>
      <c r="H124" s="61" t="s">
        <v>1008</v>
      </c>
      <c r="I124" s="13"/>
      <c r="J124" s="17" t="s">
        <v>1305</v>
      </c>
      <c r="K124" s="17" t="s">
        <v>2186</v>
      </c>
      <c r="L124" s="124" t="s">
        <v>1734</v>
      </c>
      <c r="M124" s="64">
        <v>0</v>
      </c>
      <c r="N124" s="139">
        <v>0.3</v>
      </c>
      <c r="O124" s="128"/>
    </row>
    <row r="125" spans="2:15" ht="56.25" x14ac:dyDescent="0.2">
      <c r="B125" s="8" t="s">
        <v>998</v>
      </c>
      <c r="C125" s="8" t="s">
        <v>51</v>
      </c>
      <c r="D125" s="8" t="s">
        <v>38</v>
      </c>
      <c r="E125" s="8" t="s">
        <v>1009</v>
      </c>
      <c r="F125" s="15"/>
      <c r="G125" s="51" t="s">
        <v>1485</v>
      </c>
      <c r="H125" s="61" t="s">
        <v>1010</v>
      </c>
      <c r="I125" s="13" t="s">
        <v>1173</v>
      </c>
      <c r="J125" s="61" t="s">
        <v>1351</v>
      </c>
      <c r="K125" s="133" t="s">
        <v>2239</v>
      </c>
      <c r="L125" s="124" t="s">
        <v>1735</v>
      </c>
      <c r="M125" s="64">
        <v>0</v>
      </c>
      <c r="N125" s="122">
        <v>0.5</v>
      </c>
      <c r="O125" s="128"/>
    </row>
  </sheetData>
  <autoFilter ref="B13:I125"/>
  <mergeCells count="13">
    <mergeCell ref="I122:I123"/>
    <mergeCell ref="J122:J123"/>
    <mergeCell ref="A2:I2"/>
    <mergeCell ref="A3:I3"/>
    <mergeCell ref="A4:I4"/>
    <mergeCell ref="A5:I5"/>
    <mergeCell ref="A6:I6"/>
    <mergeCell ref="A7:I7"/>
    <mergeCell ref="A8:I8"/>
    <mergeCell ref="A9:I9"/>
    <mergeCell ref="A10:I10"/>
    <mergeCell ref="I120:I121"/>
    <mergeCell ref="J120:J12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Home</vt:lpstr>
      <vt:lpstr>Avance</vt:lpstr>
      <vt:lpstr>Docencia</vt:lpstr>
      <vt:lpstr>ICI</vt:lpstr>
      <vt:lpstr>PDC</vt:lpstr>
      <vt:lpstr>SVS</vt:lpstr>
      <vt:lpstr>AI</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emilio sordo</dc:creator>
  <cp:lastModifiedBy>UAML</cp:lastModifiedBy>
  <dcterms:created xsi:type="dcterms:W3CDTF">2016-09-18T15:59:39Z</dcterms:created>
  <dcterms:modified xsi:type="dcterms:W3CDTF">2018-04-02T16:58:30Z</dcterms:modified>
</cp:coreProperties>
</file>